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15075" windowHeight="9990" tabRatio="870" activeTab="1"/>
  </bookViews>
  <sheets>
    <sheet name="6 Health Major rem FECGP" sheetId="1" r:id="rId1"/>
    <sheet name="12 USF Poly ph1-B FECG" sheetId="2" r:id="rId2"/>
    <sheet name="27 Poly Phase IIA" sheetId="3" r:id="rId3"/>
    <sheet name="50 Poly Ph IIB" sheetId="4" r:id="rId4"/>
    <sheet name="5 Poly Phase 1" sheetId="5" r:id="rId5"/>
    <sheet name="16 Poly Ph IIA WellnessCtr FECG" sheetId="6" r:id="rId6"/>
    <sheet name="17 USF Poly Incubator" sheetId="7" r:id="rId7"/>
  </sheets>
  <definedNames>
    <definedName name="_xlnm.Print_Area" localSheetId="0">'6 Health Major rem FECGP'!$A$1:$J$61</definedName>
    <definedName name="PRINT_AREA_MI">#REF!</definedName>
    <definedName name="Z_1ACF5B7F_3E46_49C0_98B9_2F19D2125A5D_.wvu.PrintArea" localSheetId="0" hidden="1">'6 Health Major rem FECGP'!$A$1:$J$61</definedName>
    <definedName name="Z_776B8A4F_AE3C_4D30_B17B_196E4D38F7FB_.wvu.PrintArea" localSheetId="0" hidden="1">'6 Health Major rem FECGP'!$A$1:$J$61</definedName>
  </definedNames>
  <calcPr fullCalcOnLoad="1"/>
</workbook>
</file>

<file path=xl/sharedStrings.xml><?xml version="1.0" encoding="utf-8"?>
<sst xmlns="http://schemas.openxmlformats.org/spreadsheetml/2006/main" count="771" uniqueCount="152">
  <si>
    <t>TOTAL</t>
  </si>
  <si>
    <t>GEOGRAPHIC LOCATION:</t>
  </si>
  <si>
    <t>CIP-3 SHORT TERM PROJECT EXPLANATION</t>
  </si>
  <si>
    <t>Tampa</t>
  </si>
  <si>
    <t>COUNTY:</t>
  </si>
  <si>
    <t>Hillsborough</t>
  </si>
  <si>
    <t>PROJECT DESCRIPTION:</t>
  </si>
  <si>
    <t xml:space="preserve">Net to </t>
  </si>
  <si>
    <t>Facility/Space</t>
  </si>
  <si>
    <t>Net Area</t>
  </si>
  <si>
    <t xml:space="preserve">Gross </t>
  </si>
  <si>
    <t>Gross Area</t>
  </si>
  <si>
    <t>Unit Cost</t>
  </si>
  <si>
    <t>Construction</t>
  </si>
  <si>
    <t>Assumed</t>
  </si>
  <si>
    <t>Occupancy</t>
  </si>
  <si>
    <t>Type</t>
  </si>
  <si>
    <t>(NASF)</t>
  </si>
  <si>
    <t>Conversion</t>
  </si>
  <si>
    <t>(GSF)</t>
  </si>
  <si>
    <t>(Cost/GSF)*</t>
  </si>
  <si>
    <t>Cost</t>
  </si>
  <si>
    <t>Bid Date</t>
  </si>
  <si>
    <t>Date</t>
  </si>
  <si>
    <t>Teaching Lab</t>
  </si>
  <si>
    <t>Space Detail for Remodeling Projects</t>
  </si>
  <si>
    <t>BEFORE</t>
  </si>
  <si>
    <t>AFTER</t>
  </si>
  <si>
    <t>Study</t>
  </si>
  <si>
    <t>Space</t>
  </si>
  <si>
    <t>Totals</t>
  </si>
  <si>
    <t>Total Construction - New &amp; Rem./Renov.</t>
  </si>
  <si>
    <t>Total</t>
  </si>
  <si>
    <t>SCHEDULE OF PROJECT COMPONENTS</t>
  </si>
  <si>
    <t>ESTIMATED COSTS</t>
  </si>
  <si>
    <t>Funded to</t>
  </si>
  <si>
    <t>Basic Construction Cost</t>
  </si>
  <si>
    <t xml:space="preserve"> Date</t>
  </si>
  <si>
    <t>Funded &amp; In CIP</t>
  </si>
  <si>
    <t>1. a.Construction Cost (from above)</t>
  </si>
  <si>
    <t xml:space="preserve">   Add'l/Extraordinary Const. Costs</t>
  </si>
  <si>
    <t xml:space="preserve">    b.Environmental Impacts/Mitigation</t>
  </si>
  <si>
    <t xml:space="preserve">    c.Site Preparation</t>
  </si>
  <si>
    <t xml:space="preserve">    d.Landscape/Irrigaiton</t>
  </si>
  <si>
    <t xml:space="preserve">    h.Telecommunication</t>
  </si>
  <si>
    <t xml:space="preserve">    i.Electrical Service</t>
  </si>
  <si>
    <t xml:space="preserve">    j.Water Distribution</t>
  </si>
  <si>
    <t xml:space="preserve">    k.Sanitary Sewer System</t>
  </si>
  <si>
    <t xml:space="preserve">    l.Chilled Water System</t>
  </si>
  <si>
    <t xml:space="preserve">    m.Storm Water System</t>
  </si>
  <si>
    <t>Total Construction Costs</t>
  </si>
  <si>
    <t>2. Other Project Costs</t>
  </si>
  <si>
    <t xml:space="preserve">   a.Land/existing facility acquisition</t>
  </si>
  <si>
    <t xml:space="preserve">   b.Professional Fees*</t>
  </si>
  <si>
    <t xml:space="preserve">   c.Fire Marshall Fees</t>
  </si>
  <si>
    <t xml:space="preserve">   d.Inspection Services</t>
  </si>
  <si>
    <t xml:space="preserve">   e.Insurance Consultant</t>
  </si>
  <si>
    <t xml:space="preserve">   f.Surveys &amp; Tests</t>
  </si>
  <si>
    <t xml:space="preserve">   g.Permit/Impact/Environmental Fees</t>
  </si>
  <si>
    <t xml:space="preserve">   h.Artwork</t>
  </si>
  <si>
    <t xml:space="preserve">   i.Moveable Furnishings &amp; Equipment</t>
  </si>
  <si>
    <t xml:space="preserve">   j.Project Contingency</t>
  </si>
  <si>
    <t>Total - Other Project Costs</t>
  </si>
  <si>
    <t>ALL COSTS   1+2</t>
  </si>
  <si>
    <t>Appropriations to Date</t>
  </si>
  <si>
    <t>Project Costs Beyond CIP Period</t>
  </si>
  <si>
    <t>Source</t>
  </si>
  <si>
    <t>Fiscal Year</t>
  </si>
  <si>
    <t>Amount</t>
  </si>
  <si>
    <t>Research Lab</t>
  </si>
  <si>
    <t>Office</t>
  </si>
  <si>
    <t>Classroom</t>
  </si>
  <si>
    <t>*Apply Unit Cost to total GSF</t>
  </si>
  <si>
    <t>Remodeling/Renovation</t>
  </si>
  <si>
    <t xml:space="preserve">    e.Plaza/Walks</t>
  </si>
  <si>
    <t xml:space="preserve">    f.Roadway Improvements</t>
  </si>
  <si>
    <t>SCHEDULE OF PECO PROJECT COMPONENTS</t>
  </si>
  <si>
    <t xml:space="preserve">    o.Security</t>
  </si>
  <si>
    <t>PECO</t>
  </si>
  <si>
    <t xml:space="preserve">    g.Parking: </t>
  </si>
  <si>
    <t xml:space="preserve">    n.Energy Efficient Equipment</t>
  </si>
  <si>
    <t>2009-10</t>
  </si>
  <si>
    <r>
      <t>Page 2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of 2</t>
    </r>
  </si>
  <si>
    <t xml:space="preserve">    n.Gas</t>
  </si>
  <si>
    <t xml:space="preserve">   o. Chiller Plant Upgrade</t>
  </si>
  <si>
    <t xml:space="preserve">   f.Surveys &amp; Tests, T&amp;B, Commissioning</t>
  </si>
  <si>
    <t>2010-11</t>
  </si>
  <si>
    <t>2011-12</t>
  </si>
  <si>
    <t>Instr Media</t>
  </si>
  <si>
    <t>2012-13</t>
  </si>
  <si>
    <t>2013-14</t>
  </si>
  <si>
    <t>STATE UNIVERSITY SYSTEM</t>
  </si>
  <si>
    <t xml:space="preserve">GEOGRAPHIC LOCATION: </t>
  </si>
  <si>
    <t>Polk</t>
  </si>
  <si>
    <t>PROJECT DESCRIPTION/TITLE:</t>
  </si>
  <si>
    <t>PROJECT BR No. (if assigned):</t>
  </si>
  <si>
    <t>Audit/Exhib</t>
  </si>
  <si>
    <t>*Apply Unit Cost to total GSF based on primary space type</t>
  </si>
  <si>
    <t xml:space="preserve">    p.Relocate Existing Modulars</t>
  </si>
  <si>
    <t xml:space="preserve">    q.Off Site Road</t>
  </si>
  <si>
    <t xml:space="preserve">    s.Gateway/Entry</t>
  </si>
  <si>
    <t xml:space="preserve">    t.Entrance Drive</t>
  </si>
  <si>
    <t xml:space="preserve">   b.Professional Fees</t>
  </si>
  <si>
    <t xml:space="preserve">Page 3 of 3 </t>
  </si>
  <si>
    <t>Jun 2009</t>
  </si>
  <si>
    <t xml:space="preserve">    g.Parking 1500 spaces</t>
  </si>
  <si>
    <t xml:space="preserve">    h.Telecommunication outside</t>
  </si>
  <si>
    <t>Telecommunication inside</t>
  </si>
  <si>
    <t xml:space="preserve">    r. Lighting</t>
  </si>
  <si>
    <t>Telecomm voice &amp; data equipment</t>
  </si>
  <si>
    <t>USF POLYTECHNIC I-4  CAMPUS; LAKELAND, FL</t>
  </si>
  <si>
    <t xml:space="preserve">PROJECT BR No. (if assigned): </t>
  </si>
  <si>
    <t>Support&amp; other assigned</t>
  </si>
  <si>
    <t>REV 1-5-09</t>
  </si>
  <si>
    <t>6.  USF Health MAJOR RENOVATIONS/REMODELING FECGP</t>
  </si>
  <si>
    <t>Jun 2010</t>
  </si>
  <si>
    <t xml:space="preserve">    p.not used</t>
  </si>
  <si>
    <t xml:space="preserve"> LAKELAND, FL</t>
  </si>
  <si>
    <t>Jun13</t>
  </si>
  <si>
    <t>Stdnt Acad Support</t>
  </si>
  <si>
    <t>Campus Support</t>
  </si>
  <si>
    <t xml:space="preserve">      site lighting</t>
  </si>
  <si>
    <t xml:space="preserve">    g.Parking ___ spaces</t>
  </si>
  <si>
    <t xml:space="preserve">      information</t>
  </si>
  <si>
    <t xml:space="preserve">    r.Parking and Lighting</t>
  </si>
  <si>
    <t>Total Project In</t>
  </si>
  <si>
    <t>CIP &amp; Beyond</t>
  </si>
  <si>
    <t>2014-15</t>
  </si>
  <si>
    <t>REV 8-01-09</t>
  </si>
  <si>
    <t>Rev 8-01-2009</t>
  </si>
  <si>
    <t>2015-16</t>
  </si>
  <si>
    <t>2016-17</t>
  </si>
  <si>
    <t>2017-18</t>
  </si>
  <si>
    <t>C</t>
  </si>
  <si>
    <t>P</t>
  </si>
  <si>
    <t>E</t>
  </si>
  <si>
    <t xml:space="preserve">    u. Boiler &amp; DHW</t>
  </si>
  <si>
    <t>04/05</t>
  </si>
  <si>
    <t>05/06</t>
  </si>
  <si>
    <t>08/09</t>
  </si>
  <si>
    <t>09/10</t>
  </si>
  <si>
    <t xml:space="preserve">50. USF POLYTECHNIC I-4 CAMPUS PHASE II </t>
  </si>
  <si>
    <t>27. PHASE IIA (Interdisciplinary Center for Excellence and Wellness Research)</t>
  </si>
  <si>
    <t>Jun10</t>
  </si>
  <si>
    <t xml:space="preserve">    g.Parking  1500 spaces</t>
  </si>
  <si>
    <t>17. USF Polytechnic Phase IIA-ii High Tech Business incubator FECG</t>
  </si>
  <si>
    <t xml:space="preserve">16. USF POLYTECHNIC I-4 CAMPUS PHASE II </t>
  </si>
  <si>
    <t>5. USF POLYTECHNIC I-4 CAMPUS PHASE I</t>
  </si>
  <si>
    <t>July 2012</t>
  </si>
  <si>
    <t>REV 03-31-10</t>
  </si>
  <si>
    <t>USF POLYTECHNIC I-4 CAMPUS PHASE I-D</t>
  </si>
  <si>
    <t xml:space="preserve">Page 2 of 2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</si>
</sst>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#,##0.0_);\(#,##0.0\)"/>
    <numFmt numFmtId="167" formatCode="_(* #,##0_);_(* \(#,##0\);_(* &quot;-&quot;??_);_(@_)"/>
    <numFmt numFmtId="168" formatCode="0.00_);\(0.00\)"/>
    <numFmt numFmtId="169" formatCode="&quot;$&quot;#,##0.0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00000"/>
    <numFmt numFmtId="173" formatCode="#,##0;[Red]#,##0"/>
    <numFmt numFmtId="174" formatCode="_(&quot;$&quot;* #,##0.0000_);_(&quot;$&quot;* \(#,##0.0000\);_(&quot;$&quot;* &quot;-&quot;????_);_(@_)"/>
    <numFmt numFmtId="175" formatCode="0.0"/>
    <numFmt numFmtId="176" formatCode="_(&quot;$&quot;* #,##0.000_);_(&quot;$&quot;* \(#,##0.000\);_(&quot;$&quot;* &quot;-&quot;???_);_(@_)"/>
    <numFmt numFmtId="177" formatCode="&quot;$&quot;#,##0.000_);\(&quot;$&quot;#,##0.000\)"/>
    <numFmt numFmtId="178" formatCode="&quot;$&quot;#,##0.0_);\(&quot;$&quot;#,##0.0\)"/>
    <numFmt numFmtId="179" formatCode="m/d"/>
    <numFmt numFmtId="180" formatCode="mmmm\ d\,\ yyyy"/>
    <numFmt numFmtId="181" formatCode="_(* #,##0.0_);_(* \(#,##0.0\);_(* &quot;-&quot;??_);_(@_)"/>
    <numFmt numFmtId="182" formatCode="0.0_);\(0.0\)"/>
    <numFmt numFmtId="183" formatCode="_(* #,##0.0_);_(* \(#,##0.0\);_(* &quot;-&quot;?_);_(@_)"/>
    <numFmt numFmtId="184" formatCode="#."/>
    <numFmt numFmtId="185" formatCode="0.0_)"/>
    <numFmt numFmtId="186" formatCode="0_)"/>
    <numFmt numFmtId="187" formatCode="0.00_)"/>
    <numFmt numFmtId="188" formatCode="mm/dd/yy_)"/>
    <numFmt numFmtId="189" formatCode="#,##0.00000000_);\(#,##0.00000000\)"/>
    <numFmt numFmtId="190" formatCode="#,##0.0000000000_);\(#,##0.0000000000\)"/>
    <numFmt numFmtId="191" formatCode="&quot;$&quot;#,##0.0000_);\(&quot;$&quot;#,##0.0000\)"/>
    <numFmt numFmtId="192" formatCode="&quot;$&quot;#,##0.000"/>
    <numFmt numFmtId="193" formatCode="_(* #,##0.0000_);_(* \(#,##0.0000\);_(* &quot;-&quot;????_);_(@_)"/>
    <numFmt numFmtId="194" formatCode="_(* #,##0.000_);_(* \(#,##0.000\);_(* &quot;-&quot;???_);_(@_)"/>
    <numFmt numFmtId="195" formatCode="_(&quot;$&quot;* #,##0.0_);_(&quot;$&quot;* \(#,##0.0\);_(&quot;$&quot;* &quot;-&quot;?_);_(@_)"/>
    <numFmt numFmtId="196" formatCode="[$-409]mmmm\ d\,\ yyyy;@"/>
    <numFmt numFmtId="197" formatCode="mm/dd/yy;@"/>
    <numFmt numFmtId="198" formatCode="0.000"/>
    <numFmt numFmtId="199" formatCode="[$-409]dddd\,\ mmmm\ dd\,\ yyyy"/>
    <numFmt numFmtId="200" formatCode="0.0%"/>
    <numFmt numFmtId="201" formatCode="&quot;$&quot;#,##0.0000"/>
    <numFmt numFmtId="202" formatCode="[$-409]mmm\-yy;@"/>
  </numFmts>
  <fonts count="44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Antique Olv (W1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37" fontId="0" fillId="0" borderId="0" xfId="0" applyNumberFormat="1" applyFont="1" applyAlignment="1" applyProtection="1">
      <alignment horizontal="right"/>
      <protection hidden="1"/>
    </xf>
    <xf numFmtId="39" fontId="0" fillId="0" borderId="0" xfId="0" applyNumberFormat="1" applyFont="1" applyAlignment="1" applyProtection="1">
      <alignment horizontal="right"/>
      <protection hidden="1"/>
    </xf>
    <xf numFmtId="170" fontId="0" fillId="33" borderId="0" xfId="45" applyNumberFormat="1" applyFont="1" applyFill="1" applyAlignment="1" applyProtection="1">
      <alignment horizontal="center"/>
      <protection hidden="1"/>
    </xf>
    <xf numFmtId="170" fontId="0" fillId="0" borderId="0" xfId="45" applyNumberFormat="1" applyFont="1" applyAlignment="1" applyProtection="1">
      <alignment horizontal="center"/>
      <protection hidden="1"/>
    </xf>
    <xf numFmtId="17" fontId="0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4" xfId="0" applyBorder="1" applyAlignment="1" applyProtection="1">
      <alignment horizontal="centerContinuous"/>
      <protection hidden="1"/>
    </xf>
    <xf numFmtId="0" fontId="0" fillId="0" borderId="0" xfId="0" applyFont="1" applyBorder="1" applyAlignment="1" applyProtection="1">
      <alignment horizontal="left"/>
      <protection hidden="1"/>
    </xf>
    <xf numFmtId="37" fontId="0" fillId="0" borderId="11" xfId="0" applyNumberFormat="1" applyFont="1" applyBorder="1" applyAlignment="1" applyProtection="1">
      <alignment horizontal="right"/>
      <protection hidden="1"/>
    </xf>
    <xf numFmtId="39" fontId="0" fillId="0" borderId="0" xfId="0" applyNumberFormat="1" applyFont="1" applyBorder="1" applyAlignment="1" applyProtection="1">
      <alignment horizontal="right"/>
      <protection hidden="1"/>
    </xf>
    <xf numFmtId="170" fontId="0" fillId="33" borderId="0" xfId="45" applyNumberFormat="1" applyFont="1" applyFill="1" applyBorder="1" applyAlignment="1" applyProtection="1">
      <alignment horizontal="center"/>
      <protection hidden="1"/>
    </xf>
    <xf numFmtId="170" fontId="0" fillId="0" borderId="15" xfId="45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37" fontId="0" fillId="0" borderId="19" xfId="0" applyNumberFormat="1" applyFont="1" applyBorder="1" applyAlignment="1" applyProtection="1">
      <alignment horizontal="right"/>
      <protection hidden="1"/>
    </xf>
    <xf numFmtId="4" fontId="0" fillId="0" borderId="0" xfId="0" applyNumberFormat="1" applyBorder="1" applyAlignment="1" applyProtection="1">
      <alignment/>
      <protection hidden="1"/>
    </xf>
    <xf numFmtId="169" fontId="0" fillId="0" borderId="0" xfId="45" applyNumberFormat="1" applyFont="1" applyBorder="1" applyAlignment="1" applyProtection="1">
      <alignment/>
      <protection hidden="1"/>
    </xf>
    <xf numFmtId="170" fontId="0" fillId="0" borderId="20" xfId="45" applyNumberFormat="1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left"/>
      <protection hidden="1"/>
    </xf>
    <xf numFmtId="167" fontId="0" fillId="0" borderId="0" xfId="42" applyNumberFormat="1" applyFont="1" applyBorder="1" applyAlignment="1" applyProtection="1">
      <alignment horizontal="center"/>
      <protection hidden="1"/>
    </xf>
    <xf numFmtId="167" fontId="0" fillId="0" borderId="22" xfId="42" applyNumberFormat="1" applyFont="1" applyBorder="1" applyAlignment="1" applyProtection="1">
      <alignment horizontal="center"/>
      <protection hidden="1"/>
    </xf>
    <xf numFmtId="37" fontId="0" fillId="0" borderId="0" xfId="0" applyNumberFormat="1" applyFont="1" applyBorder="1" applyAlignment="1" applyProtection="1">
      <alignment horizontal="right"/>
      <protection hidden="1"/>
    </xf>
    <xf numFmtId="4" fontId="0" fillId="0" borderId="0" xfId="0" applyNumberFormat="1" applyAlignment="1" applyProtection="1">
      <alignment/>
      <protection hidden="1"/>
    </xf>
    <xf numFmtId="169" fontId="0" fillId="0" borderId="0" xfId="0" applyNumberFormat="1" applyBorder="1" applyAlignment="1" applyProtection="1">
      <alignment/>
      <protection hidden="1"/>
    </xf>
    <xf numFmtId="5" fontId="0" fillId="0" borderId="0" xfId="42" applyNumberFormat="1" applyBorder="1" applyAlignment="1" applyProtection="1">
      <alignment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9" fontId="0" fillId="0" borderId="0" xfId="0" applyNumberFormat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67" fontId="0" fillId="0" borderId="15" xfId="42" applyNumberFormat="1" applyFont="1" applyBorder="1" applyAlignment="1" applyProtection="1">
      <alignment/>
      <protection hidden="1"/>
    </xf>
    <xf numFmtId="167" fontId="0" fillId="0" borderId="23" xfId="0" applyNumberFormat="1" applyBorder="1" applyAlignment="1" applyProtection="1">
      <alignment/>
      <protection hidden="1"/>
    </xf>
    <xf numFmtId="43" fontId="0" fillId="0" borderId="0" xfId="0" applyNumberFormat="1" applyBorder="1" applyAlignment="1" applyProtection="1">
      <alignment/>
      <protection hidden="1"/>
    </xf>
    <xf numFmtId="37" fontId="0" fillId="0" borderId="23" xfId="0" applyNumberFormat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167" fontId="0" fillId="0" borderId="25" xfId="42" applyNumberFormat="1" applyFont="1" applyBorder="1" applyAlignment="1" applyProtection="1">
      <alignment horizontal="center"/>
      <protection hidden="1"/>
    </xf>
    <xf numFmtId="170" fontId="0" fillId="0" borderId="0" xfId="45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/>
      <protection hidden="1"/>
    </xf>
    <xf numFmtId="170" fontId="0" fillId="0" borderId="0" xfId="45" applyNumberFormat="1" applyFont="1" applyAlignment="1" applyProtection="1">
      <alignment horizontal="right"/>
      <protection hidden="1"/>
    </xf>
    <xf numFmtId="170" fontId="0" fillId="0" borderId="11" xfId="45" applyNumberFormat="1" applyBorder="1" applyAlignment="1" applyProtection="1">
      <alignment horizontal="right"/>
      <protection hidden="1"/>
    </xf>
    <xf numFmtId="165" fontId="0" fillId="0" borderId="11" xfId="0" applyNumberForma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5" fontId="0" fillId="0" borderId="0" xfId="42" applyNumberFormat="1" applyBorder="1" applyAlignment="1" applyProtection="1">
      <alignment horizontal="right"/>
      <protection hidden="1"/>
    </xf>
    <xf numFmtId="165" fontId="0" fillId="0" borderId="0" xfId="0" applyNumberFormat="1" applyBorder="1" applyAlignment="1" applyProtection="1">
      <alignment/>
      <protection hidden="1"/>
    </xf>
    <xf numFmtId="170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5" fontId="0" fillId="0" borderId="0" xfId="0" applyNumberFormat="1" applyBorder="1" applyAlignment="1" applyProtection="1">
      <alignment/>
      <protection hidden="1"/>
    </xf>
    <xf numFmtId="7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 hidden="1"/>
    </xf>
    <xf numFmtId="170" fontId="0" fillId="0" borderId="0" xfId="45" applyNumberFormat="1" applyBorder="1" applyAlignment="1" applyProtection="1">
      <alignment/>
      <protection hidden="1"/>
    </xf>
    <xf numFmtId="170" fontId="0" fillId="0" borderId="0" xfId="45" applyNumberFormat="1" applyAlignment="1" applyProtection="1">
      <alignment/>
      <protection hidden="1"/>
    </xf>
    <xf numFmtId="170" fontId="0" fillId="0" borderId="0" xfId="45" applyNumberFormat="1" applyFont="1" applyAlignment="1" applyProtection="1">
      <alignment/>
      <protection hidden="1"/>
    </xf>
    <xf numFmtId="167" fontId="0" fillId="0" borderId="23" xfId="42" applyNumberFormat="1" applyBorder="1" applyAlignment="1" applyProtection="1">
      <alignment/>
      <protection hidden="1"/>
    </xf>
    <xf numFmtId="169" fontId="0" fillId="0" borderId="0" xfId="45" applyNumberFormat="1" applyBorder="1" applyAlignment="1" applyProtection="1">
      <alignment/>
      <protection hidden="1"/>
    </xf>
    <xf numFmtId="170" fontId="0" fillId="0" borderId="14" xfId="45" applyNumberFormat="1" applyBorder="1" applyAlignment="1" applyProtection="1">
      <alignment/>
      <protection hidden="1"/>
    </xf>
    <xf numFmtId="170" fontId="0" fillId="0" borderId="26" xfId="45" applyNumberFormat="1" applyBorder="1" applyAlignment="1" applyProtection="1">
      <alignment/>
      <protection hidden="1"/>
    </xf>
    <xf numFmtId="170" fontId="0" fillId="0" borderId="11" xfId="45" applyNumberFormat="1" applyBorder="1" applyAlignment="1" applyProtection="1">
      <alignment/>
      <protection hidden="1"/>
    </xf>
    <xf numFmtId="170" fontId="0" fillId="0" borderId="10" xfId="45" applyNumberFormat="1" applyBorder="1" applyAlignment="1" applyProtection="1">
      <alignment/>
      <protection hidden="1"/>
    </xf>
    <xf numFmtId="42" fontId="0" fillId="0" borderId="0" xfId="0" applyNumberFormat="1" applyBorder="1" applyAlignment="1" applyProtection="1">
      <alignment/>
      <protection hidden="1"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0" fillId="0" borderId="0" xfId="42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44" fontId="0" fillId="0" borderId="0" xfId="45" applyFont="1" applyFill="1" applyAlignment="1">
      <alignment horizontal="center"/>
    </xf>
    <xf numFmtId="170" fontId="0" fillId="0" borderId="0" xfId="45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7" fontId="0" fillId="0" borderId="0" xfId="42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7" fontId="0" fillId="0" borderId="19" xfId="42" applyNumberFormat="1" applyFont="1" applyBorder="1" applyAlignment="1">
      <alignment/>
    </xf>
    <xf numFmtId="170" fontId="0" fillId="0" borderId="19" xfId="45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23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170" fontId="0" fillId="0" borderId="0" xfId="45" applyNumberFormat="1" applyFont="1" applyAlignment="1">
      <alignment/>
    </xf>
    <xf numFmtId="0" fontId="0" fillId="0" borderId="27" xfId="0" applyFont="1" applyBorder="1" applyAlignment="1">
      <alignment/>
    </xf>
    <xf numFmtId="170" fontId="0" fillId="0" borderId="27" xfId="45" applyNumberFormat="1" applyFont="1" applyBorder="1" applyAlignment="1">
      <alignment/>
    </xf>
    <xf numFmtId="170" fontId="0" fillId="0" borderId="0" xfId="45" applyNumberFormat="1" applyFont="1" applyBorder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2" fontId="0" fillId="0" borderId="0" xfId="0" applyNumberFormat="1" applyAlignment="1">
      <alignment/>
    </xf>
    <xf numFmtId="170" fontId="0" fillId="0" borderId="0" xfId="0" applyNumberFormat="1" applyFont="1" applyAlignment="1">
      <alignment horizontal="center"/>
    </xf>
    <xf numFmtId="42" fontId="0" fillId="0" borderId="0" xfId="45" applyNumberFormat="1" applyFont="1" applyAlignment="1">
      <alignment/>
    </xf>
    <xf numFmtId="42" fontId="0" fillId="0" borderId="0" xfId="45" applyNumberFormat="1" applyFont="1" applyFill="1" applyAlignment="1">
      <alignment/>
    </xf>
    <xf numFmtId="42" fontId="0" fillId="0" borderId="27" xfId="45" applyNumberFormat="1" applyFont="1" applyBorder="1" applyAlignment="1">
      <alignment/>
    </xf>
    <xf numFmtId="37" fontId="0" fillId="0" borderId="0" xfId="0" applyNumberFormat="1" applyAlignment="1">
      <alignment/>
    </xf>
    <xf numFmtId="42" fontId="0" fillId="0" borderId="0" xfId="0" applyNumberFormat="1" applyAlignment="1" applyProtection="1">
      <alignment/>
      <protection hidden="1"/>
    </xf>
    <xf numFmtId="42" fontId="0" fillId="0" borderId="0" xfId="45" applyNumberFormat="1" applyAlignment="1" applyProtection="1">
      <alignment horizontal="right"/>
      <protection hidden="1"/>
    </xf>
    <xf numFmtId="42" fontId="0" fillId="0" borderId="0" xfId="45" applyNumberFormat="1" applyFont="1" applyAlignment="1" applyProtection="1">
      <alignment/>
      <protection hidden="1"/>
    </xf>
    <xf numFmtId="42" fontId="0" fillId="0" borderId="0" xfId="45" applyNumberFormat="1" applyAlignment="1" applyProtection="1">
      <alignment/>
      <protection hidden="1"/>
    </xf>
    <xf numFmtId="42" fontId="0" fillId="0" borderId="11" xfId="45" applyNumberFormat="1" applyBorder="1" applyAlignment="1" applyProtection="1">
      <alignment horizontal="right"/>
      <protection hidden="1"/>
    </xf>
    <xf numFmtId="42" fontId="0" fillId="0" borderId="11" xfId="0" applyNumberFormat="1" applyBorder="1" applyAlignment="1" applyProtection="1">
      <alignment/>
      <protection hidden="1"/>
    </xf>
    <xf numFmtId="42" fontId="0" fillId="0" borderId="11" xfId="45" applyNumberFormat="1" applyBorder="1" applyAlignment="1" applyProtection="1">
      <alignment/>
      <protection hidden="1"/>
    </xf>
    <xf numFmtId="42" fontId="0" fillId="0" borderId="10" xfId="45" applyNumberFormat="1" applyBorder="1" applyAlignment="1" applyProtection="1">
      <alignment horizontal="right"/>
      <protection hidden="1"/>
    </xf>
    <xf numFmtId="42" fontId="0" fillId="0" borderId="10" xfId="0" applyNumberFormat="1" applyBorder="1" applyAlignment="1" applyProtection="1">
      <alignment/>
      <protection hidden="1"/>
    </xf>
    <xf numFmtId="42" fontId="0" fillId="0" borderId="10" xfId="45" applyNumberFormat="1" applyBorder="1" applyAlignment="1" applyProtection="1">
      <alignment/>
      <protection hidden="1"/>
    </xf>
    <xf numFmtId="0" fontId="0" fillId="0" borderId="0" xfId="0" applyFont="1" applyAlignment="1">
      <alignment horizontal="left" wrapText="1"/>
    </xf>
    <xf numFmtId="0" fontId="9" fillId="0" borderId="12" xfId="0" applyFont="1" applyBorder="1" applyAlignment="1" applyProtection="1">
      <alignment/>
      <protection hidden="1"/>
    </xf>
    <xf numFmtId="17" fontId="0" fillId="0" borderId="0" xfId="0" applyNumberFormat="1" applyFont="1" applyAlignment="1" quotePrefix="1">
      <alignment horizontal="center"/>
    </xf>
    <xf numFmtId="6" fontId="7" fillId="0" borderId="0" xfId="45" applyNumberFormat="1" applyFont="1" applyAlignment="1">
      <alignment/>
    </xf>
    <xf numFmtId="170" fontId="0" fillId="0" borderId="0" xfId="45" applyNumberFormat="1" applyFont="1" applyFill="1" applyAlignment="1">
      <alignment/>
    </xf>
    <xf numFmtId="0" fontId="0" fillId="0" borderId="27" xfId="0" applyBorder="1" applyAlignment="1">
      <alignment/>
    </xf>
    <xf numFmtId="0" fontId="1" fillId="0" borderId="0" xfId="0" applyFont="1" applyFill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Font="1" applyAlignment="1" quotePrefix="1">
      <alignment/>
    </xf>
    <xf numFmtId="170" fontId="0" fillId="0" borderId="19" xfId="45" applyNumberFormat="1" applyFont="1" applyBorder="1" applyAlignment="1">
      <alignment horizontal="right"/>
    </xf>
    <xf numFmtId="42" fontId="10" fillId="0" borderId="0" xfId="0" applyNumberFormat="1" applyFont="1" applyAlignment="1">
      <alignment horizontal="right"/>
    </xf>
    <xf numFmtId="17" fontId="0" fillId="0" borderId="0" xfId="0" applyNumberFormat="1" applyAlignment="1" quotePrefix="1">
      <alignment horizontal="center"/>
    </xf>
    <xf numFmtId="0" fontId="0" fillId="0" borderId="12" xfId="59" applyFont="1" applyBorder="1">
      <alignment/>
      <protection/>
    </xf>
    <xf numFmtId="0" fontId="0" fillId="0" borderId="12" xfId="59" applyFont="1" applyBorder="1">
      <alignment/>
      <protection/>
    </xf>
    <xf numFmtId="0" fontId="0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0" fillId="0" borderId="0" xfId="59" applyFont="1">
      <alignment/>
      <protection/>
    </xf>
    <xf numFmtId="0" fontId="6" fillId="0" borderId="0" xfId="59" applyFont="1">
      <alignment/>
      <protection/>
    </xf>
    <xf numFmtId="0" fontId="0" fillId="0" borderId="10" xfId="59" applyFont="1" applyBorder="1">
      <alignment/>
      <protection/>
    </xf>
    <xf numFmtId="0" fontId="6" fillId="0" borderId="10" xfId="59" applyFont="1" applyBorder="1">
      <alignment/>
      <protection/>
    </xf>
    <xf numFmtId="0" fontId="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59">
      <alignment/>
      <protection/>
    </xf>
    <xf numFmtId="167" fontId="0" fillId="0" borderId="0" xfId="44" applyNumberFormat="1" applyFont="1" applyAlignment="1">
      <alignment horizontal="center"/>
    </xf>
    <xf numFmtId="2" fontId="0" fillId="0" borderId="0" xfId="59" applyNumberFormat="1" applyFont="1" applyAlignment="1">
      <alignment horizontal="center"/>
      <protection/>
    </xf>
    <xf numFmtId="167" fontId="0" fillId="0" borderId="0" xfId="59" applyNumberFormat="1" applyFont="1" applyAlignment="1">
      <alignment horizontal="center"/>
      <protection/>
    </xf>
    <xf numFmtId="44" fontId="0" fillId="0" borderId="0" xfId="47" applyFont="1" applyFill="1" applyAlignment="1">
      <alignment horizontal="center"/>
    </xf>
    <xf numFmtId="170" fontId="0" fillId="0" borderId="0" xfId="47" applyNumberFormat="1" applyFont="1" applyAlignment="1">
      <alignment horizontal="center"/>
    </xf>
    <xf numFmtId="0" fontId="0" fillId="0" borderId="0" xfId="59" applyFont="1" applyAlignment="1">
      <alignment horizontal="left"/>
      <protection/>
    </xf>
    <xf numFmtId="17" fontId="0" fillId="0" borderId="0" xfId="59" applyNumberFormat="1" applyFont="1" applyAlignment="1" quotePrefix="1">
      <alignment horizontal="center"/>
      <protection/>
    </xf>
    <xf numFmtId="0" fontId="5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13" xfId="59" applyFont="1" applyBorder="1" applyAlignment="1">
      <alignment horizontal="centerContinuous"/>
      <protection/>
    </xf>
    <xf numFmtId="0" fontId="0" fillId="0" borderId="14" xfId="59" applyFont="1" applyBorder="1" applyAlignment="1">
      <alignment horizontal="centerContinuous"/>
      <protection/>
    </xf>
    <xf numFmtId="0" fontId="0" fillId="0" borderId="16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167" fontId="0" fillId="0" borderId="0" xfId="44" applyNumberFormat="1" applyFont="1" applyAlignment="1">
      <alignment/>
    </xf>
    <xf numFmtId="0" fontId="5" fillId="0" borderId="0" xfId="59" applyFont="1" applyFill="1" applyAlignment="1">
      <alignment horizontal="center"/>
      <protection/>
    </xf>
    <xf numFmtId="0" fontId="5" fillId="0" borderId="21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22" xfId="59" applyFont="1" applyBorder="1" applyAlignment="1">
      <alignment horizontal="center"/>
      <protection/>
    </xf>
    <xf numFmtId="167" fontId="0" fillId="0" borderId="19" xfId="44" applyNumberFormat="1" applyFont="1" applyBorder="1" applyAlignment="1">
      <alignment/>
    </xf>
    <xf numFmtId="0" fontId="0" fillId="0" borderId="23" xfId="59" applyFont="1" applyBorder="1">
      <alignment/>
      <protection/>
    </xf>
    <xf numFmtId="0" fontId="0" fillId="0" borderId="21" xfId="59" applyFont="1" applyBorder="1">
      <alignment/>
      <protection/>
    </xf>
    <xf numFmtId="0" fontId="0" fillId="0" borderId="15" xfId="59" applyFont="1" applyBorder="1">
      <alignment/>
      <protection/>
    </xf>
    <xf numFmtId="170" fontId="0" fillId="0" borderId="26" xfId="59" applyNumberFormat="1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5" fillId="0" borderId="25" xfId="59" applyFont="1" applyBorder="1" applyAlignment="1">
      <alignment horizontal="center"/>
      <protection/>
    </xf>
    <xf numFmtId="0" fontId="0" fillId="0" borderId="24" xfId="59" applyFont="1" applyBorder="1" applyAlignment="1">
      <alignment horizontal="center"/>
      <protection/>
    </xf>
    <xf numFmtId="0" fontId="0" fillId="0" borderId="11" xfId="59" applyFont="1" applyBorder="1">
      <alignment/>
      <protection/>
    </xf>
    <xf numFmtId="6" fontId="7" fillId="0" borderId="0" xfId="47" applyNumberFormat="1" applyFont="1" applyAlignment="1">
      <alignment/>
    </xf>
    <xf numFmtId="0" fontId="2" fillId="0" borderId="0" xfId="59" applyFont="1" applyAlignment="1" applyProtection="1">
      <alignment horizontal="center"/>
      <protection hidden="1"/>
    </xf>
    <xf numFmtId="0" fontId="2" fillId="0" borderId="0" xfId="59" applyFont="1" applyFill="1" applyAlignment="1" applyProtection="1">
      <alignment horizontal="center"/>
      <protection hidden="1"/>
    </xf>
    <xf numFmtId="170" fontId="0" fillId="0" borderId="0" xfId="47" applyNumberFormat="1" applyFont="1" applyAlignment="1">
      <alignment/>
    </xf>
    <xf numFmtId="170" fontId="0" fillId="0" borderId="0" xfId="59" applyNumberFormat="1">
      <alignment/>
      <protection/>
    </xf>
    <xf numFmtId="170" fontId="0" fillId="0" borderId="0" xfId="47" applyNumberFormat="1" applyFont="1" applyFill="1" applyAlignment="1">
      <alignment/>
    </xf>
    <xf numFmtId="0" fontId="0" fillId="0" borderId="27" xfId="59" applyFont="1" applyBorder="1">
      <alignment/>
      <protection/>
    </xf>
    <xf numFmtId="170" fontId="0" fillId="0" borderId="27" xfId="47" applyNumberFormat="1" applyFont="1" applyBorder="1" applyAlignment="1">
      <alignment/>
    </xf>
    <xf numFmtId="170" fontId="0" fillId="0" borderId="0" xfId="59" applyNumberFormat="1" applyFont="1">
      <alignment/>
      <protection/>
    </xf>
    <xf numFmtId="0" fontId="1" fillId="0" borderId="0" xfId="59" applyFont="1" applyFill="1" applyAlignment="1" applyProtection="1">
      <alignment horizontal="center"/>
      <protection hidden="1"/>
    </xf>
    <xf numFmtId="170" fontId="0" fillId="0" borderId="19" xfId="47" applyNumberFormat="1" applyFont="1" applyBorder="1" applyAlignment="1">
      <alignment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170" fontId="0" fillId="0" borderId="0" xfId="45" applyNumberFormat="1" applyFont="1" applyAlignment="1">
      <alignment/>
    </xf>
    <xf numFmtId="167" fontId="0" fillId="0" borderId="0" xfId="42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0.7109375" style="3" customWidth="1"/>
    <col min="3" max="3" width="10.00390625" style="3" customWidth="1"/>
    <col min="4" max="4" width="12.00390625" style="3" customWidth="1"/>
    <col min="5" max="5" width="14.7109375" style="3" customWidth="1"/>
    <col min="6" max="6" width="14.140625" style="3" customWidth="1"/>
    <col min="7" max="7" width="12.421875" style="3" customWidth="1"/>
    <col min="8" max="8" width="12.7109375" style="3" customWidth="1"/>
    <col min="9" max="9" width="12.57421875" style="3" customWidth="1"/>
    <col min="10" max="10" width="16.00390625" style="3" customWidth="1"/>
    <col min="11" max="16384" width="9.140625" style="3" customWidth="1"/>
  </cols>
  <sheetData>
    <row r="1" spans="1:10" ht="13.5" thickTop="1">
      <c r="A1" s="7" t="s">
        <v>2</v>
      </c>
      <c r="B1" s="7"/>
      <c r="C1" s="7"/>
      <c r="D1" s="7"/>
      <c r="E1" s="7"/>
      <c r="F1" s="137" t="s">
        <v>113</v>
      </c>
      <c r="G1" s="7"/>
      <c r="H1" s="7"/>
      <c r="I1" s="7"/>
      <c r="J1" s="7" t="s">
        <v>82</v>
      </c>
    </row>
    <row r="2" spans="1:9" ht="12.75">
      <c r="A2" s="3" t="s">
        <v>1</v>
      </c>
      <c r="C2" s="3" t="s">
        <v>3</v>
      </c>
      <c r="H2" s="3" t="s">
        <v>4</v>
      </c>
      <c r="I2" s="3" t="s">
        <v>5</v>
      </c>
    </row>
    <row r="3" spans="1:10" ht="13.5" thickBot="1">
      <c r="A3" s="4" t="s">
        <v>6</v>
      </c>
      <c r="B3" s="4"/>
      <c r="C3" s="6" t="s">
        <v>114</v>
      </c>
      <c r="D3" s="4"/>
      <c r="E3" s="4"/>
      <c r="F3" s="4"/>
      <c r="G3" s="4"/>
      <c r="H3" s="4" t="s">
        <v>111</v>
      </c>
      <c r="I3" s="4"/>
      <c r="J3" s="4"/>
    </row>
    <row r="4" ht="13.5" thickTop="1">
      <c r="C4" s="8" t="s">
        <v>7</v>
      </c>
    </row>
    <row r="5" spans="1:8" ht="12.7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</row>
    <row r="6" spans="1:8" ht="12.75">
      <c r="A6" s="9" t="s">
        <v>16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</row>
    <row r="7" spans="1:8" ht="12.75">
      <c r="A7" s="10"/>
      <c r="B7" s="11"/>
      <c r="C7" s="12"/>
      <c r="D7" s="11"/>
      <c r="E7" s="13"/>
      <c r="F7" s="14"/>
      <c r="G7" s="15">
        <v>40244</v>
      </c>
      <c r="H7" s="15">
        <v>40429</v>
      </c>
    </row>
    <row r="8" spans="1:10" ht="12.75">
      <c r="A8" s="10"/>
      <c r="B8" s="11"/>
      <c r="C8" s="12"/>
      <c r="D8" s="11"/>
      <c r="E8" s="13"/>
      <c r="F8" s="14"/>
      <c r="G8" s="16"/>
      <c r="H8" s="17"/>
      <c r="I8" s="17"/>
      <c r="J8" s="17"/>
    </row>
    <row r="9" spans="1:10" ht="12.75">
      <c r="A9" s="10"/>
      <c r="B9" s="11"/>
      <c r="C9" s="12"/>
      <c r="D9" s="11"/>
      <c r="E9" s="13"/>
      <c r="F9" s="14"/>
      <c r="G9" s="16" t="s">
        <v>25</v>
      </c>
      <c r="H9" s="17"/>
      <c r="I9" s="17"/>
      <c r="J9" s="17"/>
    </row>
    <row r="10" spans="1:10" ht="12.75">
      <c r="A10" s="10"/>
      <c r="B10" s="11"/>
      <c r="C10" s="12"/>
      <c r="D10" s="11"/>
      <c r="E10" s="13"/>
      <c r="F10" s="14"/>
      <c r="G10" s="18" t="s">
        <v>26</v>
      </c>
      <c r="H10" s="19"/>
      <c r="I10" s="18" t="s">
        <v>27</v>
      </c>
      <c r="J10" s="19"/>
    </row>
    <row r="11" spans="1:10" ht="12.75">
      <c r="A11" s="20"/>
      <c r="B11" s="21"/>
      <c r="C11" s="22"/>
      <c r="D11" s="21"/>
      <c r="E11" s="23"/>
      <c r="F11" s="24"/>
      <c r="G11" s="25" t="s">
        <v>29</v>
      </c>
      <c r="H11" s="26" t="s">
        <v>9</v>
      </c>
      <c r="I11" s="25" t="s">
        <v>29</v>
      </c>
      <c r="J11" s="27" t="s">
        <v>9</v>
      </c>
    </row>
    <row r="12" spans="1:10" ht="13.5" thickBot="1">
      <c r="A12" s="28" t="s">
        <v>30</v>
      </c>
      <c r="B12" s="29"/>
      <c r="C12" s="30"/>
      <c r="D12" s="29"/>
      <c r="E12" s="31"/>
      <c r="F12" s="32"/>
      <c r="G12" s="33"/>
      <c r="H12" s="34"/>
      <c r="I12" s="33"/>
      <c r="J12" s="35"/>
    </row>
    <row r="13" spans="2:10" ht="13.5" thickTop="1">
      <c r="B13" s="36"/>
      <c r="C13" s="37"/>
      <c r="D13" s="36"/>
      <c r="E13" s="38"/>
      <c r="F13" s="39"/>
      <c r="G13" s="40"/>
      <c r="H13" s="41"/>
      <c r="I13" s="33"/>
      <c r="J13" s="35"/>
    </row>
    <row r="14" spans="1:10" ht="12.75">
      <c r="A14" s="3" t="s">
        <v>72</v>
      </c>
      <c r="E14" s="42"/>
      <c r="G14" s="40"/>
      <c r="H14" s="41"/>
      <c r="I14" s="33"/>
      <c r="J14" s="35"/>
    </row>
    <row r="15" spans="1:10" ht="12.75">
      <c r="A15" s="3" t="s">
        <v>73</v>
      </c>
      <c r="E15" s="42"/>
      <c r="G15" s="40"/>
      <c r="H15" s="41"/>
      <c r="I15" s="40"/>
      <c r="J15" s="35"/>
    </row>
    <row r="16" spans="2:10" ht="12.75">
      <c r="B16" s="68"/>
      <c r="C16" s="28"/>
      <c r="D16" s="68">
        <f>C16*B16</f>
        <v>0</v>
      </c>
      <c r="E16" s="69"/>
      <c r="F16" s="70">
        <f>E16*D16</f>
        <v>0</v>
      </c>
      <c r="G16" s="40"/>
      <c r="H16" s="41"/>
      <c r="I16" s="40"/>
      <c r="J16" s="35"/>
    </row>
    <row r="17" spans="1:10" ht="12.75">
      <c r="A17" s="3" t="s">
        <v>31</v>
      </c>
      <c r="B17" s="28"/>
      <c r="D17" s="28"/>
      <c r="E17" s="42"/>
      <c r="F17" s="28"/>
      <c r="G17" s="43"/>
      <c r="H17" s="44"/>
      <c r="I17" s="28"/>
      <c r="J17" s="45"/>
    </row>
    <row r="18" spans="2:10" ht="13.5" thickBot="1">
      <c r="B18" s="46">
        <f>B12+B16</f>
        <v>0</v>
      </c>
      <c r="C18" s="47"/>
      <c r="D18" s="48">
        <f>D12+D16</f>
        <v>0</v>
      </c>
      <c r="E18" s="69"/>
      <c r="F18" s="71">
        <f>SUM(F12:F17)</f>
        <v>0</v>
      </c>
      <c r="G18" s="49" t="s">
        <v>32</v>
      </c>
      <c r="H18" s="50"/>
      <c r="I18" s="49" t="s">
        <v>32</v>
      </c>
      <c r="J18" s="50"/>
    </row>
    <row r="19" spans="1:10" ht="13.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3" t="s">
        <v>76</v>
      </c>
      <c r="E20" s="17" t="s">
        <v>34</v>
      </c>
      <c r="F20" s="17"/>
      <c r="G20" s="17"/>
      <c r="H20" s="17"/>
      <c r="I20" s="17"/>
      <c r="J20" s="17"/>
    </row>
    <row r="21" spans="4:10" ht="12.75">
      <c r="D21" s="8" t="s">
        <v>35</v>
      </c>
      <c r="J21" s="8"/>
    </row>
    <row r="22" spans="1:10" ht="12.75">
      <c r="A22" s="3" t="s">
        <v>36</v>
      </c>
      <c r="D22" s="9" t="s">
        <v>37</v>
      </c>
      <c r="E22" s="1" t="s">
        <v>81</v>
      </c>
      <c r="F22" s="2" t="s">
        <v>86</v>
      </c>
      <c r="G22" s="2" t="s">
        <v>87</v>
      </c>
      <c r="H22" s="2" t="s">
        <v>89</v>
      </c>
      <c r="I22" s="2" t="s">
        <v>90</v>
      </c>
      <c r="J22" s="9" t="s">
        <v>38</v>
      </c>
    </row>
    <row r="23" spans="1:10" ht="12.75">
      <c r="A23" s="3" t="s">
        <v>39</v>
      </c>
      <c r="D23" s="66"/>
      <c r="E23" s="51">
        <f>F18</f>
        <v>0</v>
      </c>
      <c r="G23" s="52"/>
      <c r="J23" s="66">
        <f>SUM(D23:I23)</f>
        <v>0</v>
      </c>
    </row>
    <row r="24" spans="1:10" ht="12.75">
      <c r="A24" s="3" t="s">
        <v>40</v>
      </c>
      <c r="D24" s="66"/>
      <c r="E24" s="51"/>
      <c r="J24" s="66"/>
    </row>
    <row r="25" spans="1:10" ht="12.75">
      <c r="A25" s="3" t="s">
        <v>41</v>
      </c>
      <c r="D25" s="66"/>
      <c r="E25" s="66"/>
      <c r="G25" s="53"/>
      <c r="J25" s="66">
        <f aca="true" t="shared" si="0" ref="J25:J30">SUM(D25:I25)</f>
        <v>0</v>
      </c>
    </row>
    <row r="26" spans="1:10" ht="12.75">
      <c r="A26" s="3" t="s">
        <v>42</v>
      </c>
      <c r="D26" s="66"/>
      <c r="E26" s="66"/>
      <c r="G26" s="51"/>
      <c r="J26" s="66">
        <f t="shared" si="0"/>
        <v>0</v>
      </c>
    </row>
    <row r="27" spans="1:10" ht="12.75">
      <c r="A27" s="3" t="s">
        <v>43</v>
      </c>
      <c r="D27" s="66"/>
      <c r="E27" s="66"/>
      <c r="G27" s="51"/>
      <c r="J27" s="66">
        <f t="shared" si="0"/>
        <v>0</v>
      </c>
    </row>
    <row r="28" spans="1:10" ht="12.75">
      <c r="A28" s="3" t="s">
        <v>74</v>
      </c>
      <c r="D28" s="66"/>
      <c r="E28" s="51"/>
      <c r="J28" s="66">
        <f t="shared" si="0"/>
        <v>0</v>
      </c>
    </row>
    <row r="29" spans="1:10" ht="12.75">
      <c r="A29" s="3" t="s">
        <v>75</v>
      </c>
      <c r="D29" s="66"/>
      <c r="E29" s="66"/>
      <c r="G29" s="51"/>
      <c r="J29" s="66">
        <f t="shared" si="0"/>
        <v>0</v>
      </c>
    </row>
    <row r="30" spans="1:10" ht="12.75">
      <c r="A30" s="3" t="s">
        <v>79</v>
      </c>
      <c r="D30" s="66"/>
      <c r="E30" s="51"/>
      <c r="J30" s="66">
        <f t="shared" si="0"/>
        <v>0</v>
      </c>
    </row>
    <row r="31" spans="1:10" ht="12.75">
      <c r="A31" s="3" t="s">
        <v>44</v>
      </c>
      <c r="E31" s="66"/>
      <c r="J31" s="66">
        <f aca="true" t="shared" si="1" ref="J31:J38">SUM(E31:I31)</f>
        <v>0</v>
      </c>
    </row>
    <row r="32" spans="1:10" ht="12.75">
      <c r="A32" s="3" t="s">
        <v>45</v>
      </c>
      <c r="E32" s="66"/>
      <c r="J32" s="66">
        <f t="shared" si="1"/>
        <v>0</v>
      </c>
    </row>
    <row r="33" spans="1:10" ht="12.75">
      <c r="A33" s="3" t="s">
        <v>46</v>
      </c>
      <c r="E33" s="66"/>
      <c r="J33" s="66">
        <f t="shared" si="1"/>
        <v>0</v>
      </c>
    </row>
    <row r="34" spans="1:10" ht="12.75">
      <c r="A34" s="3" t="s">
        <v>47</v>
      </c>
      <c r="E34" s="66"/>
      <c r="J34" s="66">
        <f t="shared" si="1"/>
        <v>0</v>
      </c>
    </row>
    <row r="35" spans="1:10" ht="12.75">
      <c r="A35" s="3" t="s">
        <v>48</v>
      </c>
      <c r="E35" s="66"/>
      <c r="J35" s="66">
        <f t="shared" si="1"/>
        <v>0</v>
      </c>
    </row>
    <row r="36" spans="1:10" ht="12.75">
      <c r="A36" s="3" t="s">
        <v>49</v>
      </c>
      <c r="E36" s="66"/>
      <c r="J36" s="66">
        <f t="shared" si="1"/>
        <v>0</v>
      </c>
    </row>
    <row r="37" spans="1:10" ht="12.75">
      <c r="A37" s="3" t="s">
        <v>83</v>
      </c>
      <c r="E37" s="66"/>
      <c r="J37" s="66">
        <f t="shared" si="1"/>
        <v>0</v>
      </c>
    </row>
    <row r="38" spans="1:12" ht="12.75">
      <c r="A38" s="3" t="s">
        <v>84</v>
      </c>
      <c r="E38" s="66"/>
      <c r="J38" s="66">
        <f t="shared" si="1"/>
        <v>0</v>
      </c>
      <c r="L38" s="62"/>
    </row>
    <row r="39" spans="1:10" ht="12.75">
      <c r="A39" s="5" t="s">
        <v>50</v>
      </c>
      <c r="B39" s="5"/>
      <c r="C39" s="5"/>
      <c r="D39" s="72">
        <f>SUM(D23:D38)</f>
        <v>0</v>
      </c>
      <c r="E39" s="54">
        <f>SUM(E23:E38)</f>
        <v>0</v>
      </c>
      <c r="F39" s="5"/>
      <c r="G39" s="55"/>
      <c r="H39" s="5"/>
      <c r="I39" s="5"/>
      <c r="J39" s="72">
        <f>SUM(D39:I39)</f>
        <v>0</v>
      </c>
    </row>
    <row r="40" spans="1:10" ht="12.75">
      <c r="A40" s="3" t="s">
        <v>51</v>
      </c>
      <c r="D40" s="66"/>
      <c r="E40" s="51"/>
      <c r="J40" s="66"/>
    </row>
    <row r="41" spans="1:10" ht="12.75">
      <c r="A41" s="3" t="s">
        <v>52</v>
      </c>
      <c r="D41" s="66"/>
      <c r="E41" s="51"/>
      <c r="J41" s="67"/>
    </row>
    <row r="42" spans="1:10" ht="12.75">
      <c r="A42" s="3" t="s">
        <v>53</v>
      </c>
      <c r="D42" s="66"/>
      <c r="E42" s="51">
        <f>J39*0.09</f>
        <v>0</v>
      </c>
      <c r="J42" s="66">
        <f aca="true" t="shared" si="2" ref="J42:J51">SUM(D42:I42)</f>
        <v>0</v>
      </c>
    </row>
    <row r="43" spans="1:10" ht="12.75">
      <c r="A43" s="3" t="s">
        <v>54</v>
      </c>
      <c r="D43" s="66"/>
      <c r="E43" s="51">
        <f>0.0025*J39</f>
        <v>0</v>
      </c>
      <c r="J43" s="66">
        <f t="shared" si="2"/>
        <v>0</v>
      </c>
    </row>
    <row r="44" spans="1:10" ht="12.75">
      <c r="A44" s="3" t="s">
        <v>55</v>
      </c>
      <c r="D44" s="66"/>
      <c r="E44" s="51"/>
      <c r="J44" s="66">
        <f t="shared" si="2"/>
        <v>0</v>
      </c>
    </row>
    <row r="45" spans="1:10" ht="12.75">
      <c r="A45" s="3" t="s">
        <v>56</v>
      </c>
      <c r="D45" s="66"/>
      <c r="E45" s="51">
        <f>0.0006*J39</f>
        <v>0</v>
      </c>
      <c r="J45" s="66">
        <f t="shared" si="2"/>
        <v>0</v>
      </c>
    </row>
    <row r="46" spans="1:10" ht="12.75">
      <c r="A46" s="3" t="s">
        <v>85</v>
      </c>
      <c r="D46" s="66"/>
      <c r="E46" s="51"/>
      <c r="J46" s="66">
        <f t="shared" si="2"/>
        <v>0</v>
      </c>
    </row>
    <row r="47" spans="1:10" ht="12.75">
      <c r="A47" s="3" t="s">
        <v>58</v>
      </c>
      <c r="D47" s="66"/>
      <c r="E47" s="53">
        <f>0.005*J39</f>
        <v>0</v>
      </c>
      <c r="J47" s="66">
        <f t="shared" si="2"/>
        <v>0</v>
      </c>
    </row>
    <row r="48" spans="1:10" ht="12.75">
      <c r="A48" s="3" t="s">
        <v>59</v>
      </c>
      <c r="D48" s="66"/>
      <c r="E48" s="51"/>
      <c r="J48" s="66">
        <f t="shared" si="2"/>
        <v>0</v>
      </c>
    </row>
    <row r="49" spans="1:10" ht="12.75">
      <c r="A49" s="3" t="s">
        <v>60</v>
      </c>
      <c r="D49" s="66"/>
      <c r="E49" s="127">
        <v>109326</v>
      </c>
      <c r="F49" s="126"/>
      <c r="G49" s="128"/>
      <c r="H49" s="126"/>
      <c r="I49" s="126"/>
      <c r="J49" s="129">
        <f t="shared" si="2"/>
        <v>109326</v>
      </c>
    </row>
    <row r="50" spans="1:10" ht="12.75">
      <c r="A50" s="5" t="s">
        <v>61</v>
      </c>
      <c r="B50" s="5"/>
      <c r="C50" s="5"/>
      <c r="D50" s="72"/>
      <c r="E50" s="130"/>
      <c r="F50" s="131"/>
      <c r="G50" s="131"/>
      <c r="H50" s="131"/>
      <c r="I50" s="131"/>
      <c r="J50" s="132">
        <f t="shared" si="2"/>
        <v>0</v>
      </c>
    </row>
    <row r="51" spans="1:10" ht="13.5" thickBot="1">
      <c r="A51" s="4" t="s">
        <v>62</v>
      </c>
      <c r="B51" s="4"/>
      <c r="C51" s="4"/>
      <c r="D51" s="73">
        <f>SUM(D41:D50)</f>
        <v>0</v>
      </c>
      <c r="E51" s="133">
        <f>SUM(E43:E50)</f>
        <v>109326</v>
      </c>
      <c r="F51" s="134"/>
      <c r="G51" s="135"/>
      <c r="H51" s="134"/>
      <c r="I51" s="134"/>
      <c r="J51" s="135">
        <f t="shared" si="2"/>
        <v>109326</v>
      </c>
    </row>
    <row r="52" spans="1:10" ht="13.5" thickTop="1">
      <c r="A52" s="56"/>
      <c r="B52" s="28"/>
      <c r="C52" s="28"/>
      <c r="D52" s="65"/>
      <c r="E52" s="57"/>
      <c r="F52" s="57"/>
      <c r="G52" s="58"/>
      <c r="H52" s="28"/>
      <c r="I52" s="28"/>
      <c r="J52" s="59"/>
    </row>
    <row r="53" spans="1:10" ht="12.75">
      <c r="A53" s="60"/>
      <c r="B53" s="28"/>
      <c r="C53" s="28"/>
      <c r="D53" s="28"/>
      <c r="E53" s="28"/>
      <c r="F53" s="28"/>
      <c r="G53" s="28"/>
      <c r="H53" s="28"/>
      <c r="I53" s="28"/>
      <c r="J53" s="74"/>
    </row>
    <row r="54" spans="1:8" ht="12.75">
      <c r="A54" s="28"/>
      <c r="H54" s="60"/>
    </row>
    <row r="55" ht="12.75">
      <c r="A55" s="60"/>
    </row>
    <row r="56" spans="1:10" ht="12.75">
      <c r="A56" s="28"/>
      <c r="B56" s="28"/>
      <c r="C56" s="28"/>
      <c r="D56" s="28"/>
      <c r="E56" s="61"/>
      <c r="F56" s="59"/>
      <c r="G56" s="28"/>
      <c r="H56" s="28"/>
      <c r="I56" s="28"/>
      <c r="J56" s="61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64"/>
      <c r="C58" s="28"/>
      <c r="D58" s="64"/>
      <c r="E58" s="28"/>
      <c r="F58" s="64"/>
      <c r="G58" s="64"/>
      <c r="H58" s="64"/>
      <c r="I58" s="28"/>
      <c r="J58" s="28"/>
    </row>
    <row r="59" spans="1:10" ht="12.75">
      <c r="A59" s="28"/>
      <c r="B59" s="28"/>
      <c r="C59" s="28"/>
      <c r="D59" s="65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61"/>
      <c r="E60" s="28"/>
      <c r="F60" s="28"/>
      <c r="G60" s="28"/>
      <c r="H60" s="61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</sheetData>
  <sheetProtection/>
  <printOptions/>
  <pageMargins left="0.65" right="0.25" top="0.8" bottom="0.74" header="0.5" footer="0.5"/>
  <pageSetup fitToHeight="1" fitToWidth="1" horizontalDpi="300" verticalDpi="300" orientation="portrait" scale="76" r:id="rId1"/>
  <headerFooter alignWithMargins="0">
    <oddFooter>&amp;L&amp;F 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75" zoomScalePageLayoutView="0" workbookViewId="0" topLeftCell="A1">
      <selection activeCell="J2" sqref="J2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3" width="12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8.7109375" style="0" customWidth="1"/>
    <col min="8" max="9" width="10.8515625" style="0" customWidth="1"/>
    <col min="10" max="10" width="14.421875" style="0" customWidth="1"/>
    <col min="12" max="12" width="10.140625" style="0" bestFit="1" customWidth="1"/>
  </cols>
  <sheetData>
    <row r="1" spans="1:10" ht="13.5" thickTop="1">
      <c r="A1" s="76" t="s">
        <v>91</v>
      </c>
      <c r="B1" s="76"/>
      <c r="C1" s="76"/>
      <c r="D1" s="76"/>
      <c r="E1" s="137" t="s">
        <v>149</v>
      </c>
      <c r="F1" s="76"/>
      <c r="G1" s="76"/>
      <c r="H1" s="76"/>
      <c r="I1" s="76"/>
      <c r="J1" s="76"/>
    </row>
    <row r="2" spans="1:10" ht="12.75">
      <c r="A2" s="77" t="s">
        <v>2</v>
      </c>
      <c r="B2" s="77"/>
      <c r="C2" s="77"/>
      <c r="D2" s="77"/>
      <c r="E2" s="77"/>
      <c r="F2" s="78"/>
      <c r="G2" s="77"/>
      <c r="H2" s="77"/>
      <c r="I2" s="77"/>
      <c r="J2" s="206" t="s">
        <v>151</v>
      </c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92</v>
      </c>
      <c r="B4" s="79"/>
      <c r="C4" s="79"/>
      <c r="D4" s="75" t="s">
        <v>110</v>
      </c>
      <c r="E4" s="79"/>
      <c r="F4" s="79"/>
      <c r="G4" s="79"/>
      <c r="H4" s="79" t="s">
        <v>4</v>
      </c>
      <c r="I4" s="79"/>
      <c r="J4" s="75" t="s">
        <v>93</v>
      </c>
    </row>
    <row r="5" spans="1:10" ht="13.5" thickBot="1">
      <c r="A5" s="80" t="s">
        <v>94</v>
      </c>
      <c r="B5" s="80"/>
      <c r="C5" s="80"/>
      <c r="D5" s="81" t="s">
        <v>150</v>
      </c>
      <c r="E5" s="80"/>
      <c r="F5" s="80"/>
      <c r="G5" s="80"/>
      <c r="H5" s="80" t="s">
        <v>95</v>
      </c>
      <c r="I5" s="80"/>
      <c r="J5" s="80"/>
    </row>
    <row r="6" spans="1:10" ht="13.5" thickTop="1">
      <c r="A6" s="79"/>
      <c r="B6" s="79"/>
      <c r="C6" s="82" t="s">
        <v>7</v>
      </c>
      <c r="D6" s="79"/>
      <c r="E6" s="79"/>
      <c r="F6" s="79"/>
      <c r="G6" s="79"/>
      <c r="H6" s="79"/>
      <c r="I6" s="79"/>
      <c r="J6" s="79"/>
    </row>
    <row r="7" spans="1:10" ht="12.75">
      <c r="A7" s="82" t="s">
        <v>8</v>
      </c>
      <c r="B7" s="82" t="s">
        <v>9</v>
      </c>
      <c r="C7" s="82" t="s">
        <v>10</v>
      </c>
      <c r="D7" s="82" t="s">
        <v>11</v>
      </c>
      <c r="E7" s="82" t="s">
        <v>12</v>
      </c>
      <c r="F7" s="82" t="s">
        <v>13</v>
      </c>
      <c r="G7" s="82" t="s">
        <v>14</v>
      </c>
      <c r="H7" s="82" t="s">
        <v>15</v>
      </c>
      <c r="I7" s="79"/>
      <c r="J7" s="79"/>
    </row>
    <row r="8" spans="1:10" ht="12.75">
      <c r="A8" s="83" t="s">
        <v>16</v>
      </c>
      <c r="B8" s="83" t="s">
        <v>17</v>
      </c>
      <c r="C8" s="83" t="s">
        <v>18</v>
      </c>
      <c r="D8" s="83" t="s">
        <v>19</v>
      </c>
      <c r="E8" s="83" t="s">
        <v>20</v>
      </c>
      <c r="F8" s="83" t="s">
        <v>21</v>
      </c>
      <c r="G8" s="83" t="s">
        <v>22</v>
      </c>
      <c r="H8" s="83" t="s">
        <v>23</v>
      </c>
      <c r="I8" s="79"/>
      <c r="J8" s="79"/>
    </row>
    <row r="9" spans="1:10" ht="12.75">
      <c r="A9" s="119" t="s">
        <v>71</v>
      </c>
      <c r="B9" s="84"/>
      <c r="C9" s="85"/>
      <c r="D9" s="86"/>
      <c r="E9" s="87"/>
      <c r="F9" s="88"/>
      <c r="G9" s="89" t="s">
        <v>104</v>
      </c>
      <c r="H9" s="204">
        <v>41395</v>
      </c>
      <c r="I9" s="79"/>
      <c r="J9" s="79"/>
    </row>
    <row r="10" spans="1:10" ht="12.75">
      <c r="A10" s="119" t="s">
        <v>24</v>
      </c>
      <c r="B10" s="84"/>
      <c r="C10" s="85"/>
      <c r="D10" s="86"/>
      <c r="E10" s="87"/>
      <c r="F10" s="88"/>
      <c r="G10" s="83"/>
      <c r="H10" s="79"/>
      <c r="I10" s="79"/>
      <c r="J10" s="79"/>
    </row>
    <row r="11" spans="1:10" ht="12.75">
      <c r="A11" s="119" t="s">
        <v>69</v>
      </c>
      <c r="B11" s="84"/>
      <c r="C11" s="85"/>
      <c r="D11" s="86"/>
      <c r="E11" s="87"/>
      <c r="F11" s="88"/>
      <c r="G11" s="83"/>
      <c r="H11" s="79"/>
      <c r="I11" s="79"/>
      <c r="J11" s="79"/>
    </row>
    <row r="12" spans="1:10" ht="12.75">
      <c r="A12" s="119" t="s">
        <v>28</v>
      </c>
      <c r="B12" s="84">
        <v>6980</v>
      </c>
      <c r="C12" s="85"/>
      <c r="D12" s="86"/>
      <c r="E12" s="87"/>
      <c r="F12" s="88"/>
      <c r="G12" s="83"/>
      <c r="H12" s="79"/>
      <c r="I12" s="79"/>
      <c r="J12" s="79"/>
    </row>
    <row r="13" spans="1:10" ht="12.75">
      <c r="A13" s="119" t="s">
        <v>70</v>
      </c>
      <c r="B13" s="203">
        <f>28454-12000-5000</f>
        <v>11454</v>
      </c>
      <c r="C13" s="85"/>
      <c r="D13" s="86"/>
      <c r="E13" s="87"/>
      <c r="F13" s="88"/>
      <c r="G13" s="90" t="s">
        <v>25</v>
      </c>
      <c r="H13" s="91"/>
      <c r="I13" s="91"/>
      <c r="J13" s="91"/>
    </row>
    <row r="14" spans="1:10" ht="12.75">
      <c r="A14" s="119" t="s">
        <v>96</v>
      </c>
      <c r="B14" s="84"/>
      <c r="C14" s="85"/>
      <c r="D14" s="86"/>
      <c r="E14" s="87"/>
      <c r="F14" s="88"/>
      <c r="G14" s="92" t="s">
        <v>26</v>
      </c>
      <c r="H14" s="93"/>
      <c r="I14" s="92" t="s">
        <v>27</v>
      </c>
      <c r="J14" s="93"/>
    </row>
    <row r="15" spans="1:10" ht="12.75">
      <c r="A15" s="119" t="s">
        <v>88</v>
      </c>
      <c r="B15" s="84">
        <v>3330</v>
      </c>
      <c r="C15" s="85"/>
      <c r="D15" s="86"/>
      <c r="E15" s="87"/>
      <c r="F15" s="88"/>
      <c r="G15" s="94" t="s">
        <v>29</v>
      </c>
      <c r="H15" s="95" t="s">
        <v>9</v>
      </c>
      <c r="I15" s="94" t="s">
        <v>29</v>
      </c>
      <c r="J15" s="96" t="s">
        <v>9</v>
      </c>
    </row>
    <row r="16" spans="1:10" ht="27" customHeight="1">
      <c r="A16" s="136" t="s">
        <v>112</v>
      </c>
      <c r="B16" s="205"/>
      <c r="C16" s="79"/>
      <c r="D16" s="79"/>
      <c r="E16" s="98"/>
      <c r="F16" s="79"/>
      <c r="G16" s="99" t="s">
        <v>16</v>
      </c>
      <c r="H16" s="100" t="s">
        <v>17</v>
      </c>
      <c r="I16" s="99" t="s">
        <v>16</v>
      </c>
      <c r="J16" s="101" t="s">
        <v>17</v>
      </c>
    </row>
    <row r="17" spans="1:10" ht="13.5" thickBot="1">
      <c r="A17" s="79" t="s">
        <v>30</v>
      </c>
      <c r="B17" s="102">
        <f>SUM(B9:B16)</f>
        <v>21764</v>
      </c>
      <c r="C17" s="85">
        <v>1.5</v>
      </c>
      <c r="D17" s="102">
        <f>B17*C17</f>
        <v>32646</v>
      </c>
      <c r="E17" s="118">
        <v>330</v>
      </c>
      <c r="F17" s="103">
        <f>E17*D17</f>
        <v>10773180</v>
      </c>
      <c r="G17" s="99"/>
      <c r="H17" s="100"/>
      <c r="I17" s="99"/>
      <c r="J17" s="101"/>
    </row>
    <row r="18" spans="1:10" ht="13.5" thickTop="1">
      <c r="A18" s="79" t="s">
        <v>97</v>
      </c>
      <c r="B18" s="79"/>
      <c r="C18" s="79"/>
      <c r="D18" s="79"/>
      <c r="E18" s="79"/>
      <c r="F18" s="79"/>
      <c r="G18" s="99"/>
      <c r="H18" s="100"/>
      <c r="I18" s="99"/>
      <c r="J18" s="101"/>
    </row>
    <row r="19" spans="1:10" ht="12.75">
      <c r="A19" s="79"/>
      <c r="B19" s="79"/>
      <c r="C19" s="79"/>
      <c r="D19" s="79"/>
      <c r="E19" s="79"/>
      <c r="F19" s="79"/>
      <c r="G19" s="99"/>
      <c r="H19" s="100"/>
      <c r="I19" s="99"/>
      <c r="J19" s="101"/>
    </row>
    <row r="20" spans="1:10" ht="12.75">
      <c r="A20" s="79" t="s">
        <v>73</v>
      </c>
      <c r="B20" s="79"/>
      <c r="C20" s="79"/>
      <c r="D20" s="79"/>
      <c r="E20" s="79"/>
      <c r="F20" s="79"/>
      <c r="G20" s="99"/>
      <c r="H20" s="100"/>
      <c r="I20" s="99"/>
      <c r="J20" s="101"/>
    </row>
    <row r="21" spans="1:10" ht="12.75">
      <c r="A21" s="79"/>
      <c r="B21" s="104"/>
      <c r="C21" s="79"/>
      <c r="D21" s="104"/>
      <c r="E21" s="79"/>
      <c r="F21" s="104"/>
      <c r="G21" s="99"/>
      <c r="H21" s="100"/>
      <c r="I21" s="99"/>
      <c r="J21" s="101"/>
    </row>
    <row r="22" spans="1:10" ht="12.75">
      <c r="A22" s="79"/>
      <c r="B22" s="77"/>
      <c r="C22" s="79"/>
      <c r="D22" s="77"/>
      <c r="E22" s="79"/>
      <c r="F22" s="77"/>
      <c r="G22" s="99"/>
      <c r="H22" s="100"/>
      <c r="I22" s="99"/>
      <c r="J22" s="101"/>
    </row>
    <row r="23" spans="1:10" ht="12.75">
      <c r="A23" s="79" t="s">
        <v>31</v>
      </c>
      <c r="B23" s="77"/>
      <c r="C23" s="79"/>
      <c r="D23" s="77"/>
      <c r="E23" s="79"/>
      <c r="F23" s="77"/>
      <c r="G23" s="105"/>
      <c r="H23" s="106"/>
      <c r="I23" s="99"/>
      <c r="J23" s="106"/>
    </row>
    <row r="24" spans="1:10" ht="13.5" thickBot="1">
      <c r="A24" s="79"/>
      <c r="B24" s="107">
        <f>B17</f>
        <v>21764</v>
      </c>
      <c r="C24" s="79"/>
      <c r="D24" s="107">
        <f>D17</f>
        <v>32646</v>
      </c>
      <c r="E24" s="79"/>
      <c r="F24" s="108">
        <f>F17</f>
        <v>10773180</v>
      </c>
      <c r="G24" s="109" t="s">
        <v>32</v>
      </c>
      <c r="H24" s="110"/>
      <c r="I24" s="111" t="s">
        <v>32</v>
      </c>
      <c r="J24" s="110"/>
    </row>
    <row r="25" spans="1:10" ht="13.5" thickTop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2.75">
      <c r="A26" s="79"/>
      <c r="B26" s="79"/>
      <c r="C26" s="79"/>
      <c r="D26" s="79"/>
      <c r="E26" s="79"/>
      <c r="F26" s="77"/>
      <c r="G26" s="79"/>
      <c r="H26" s="79"/>
      <c r="I26" s="79"/>
      <c r="J26" s="79"/>
    </row>
    <row r="27" spans="1:10" ht="12.75">
      <c r="A27" s="79" t="s">
        <v>33</v>
      </c>
      <c r="B27" s="79"/>
      <c r="C27" s="79"/>
      <c r="D27" s="79"/>
      <c r="E27" s="91" t="s">
        <v>34</v>
      </c>
      <c r="F27" s="91"/>
      <c r="G27" s="91"/>
      <c r="H27" s="91"/>
      <c r="I27" s="91"/>
      <c r="J27" s="91"/>
    </row>
    <row r="28" spans="1:10" ht="12.75">
      <c r="A28" s="79"/>
      <c r="B28" s="79"/>
      <c r="C28" s="79"/>
      <c r="D28" s="82" t="s">
        <v>35</v>
      </c>
      <c r="E28" s="79"/>
      <c r="F28" s="79"/>
      <c r="G28" s="79"/>
      <c r="H28" s="79"/>
      <c r="I28" s="79"/>
      <c r="J28" s="82"/>
    </row>
    <row r="29" spans="1:10" ht="12.75">
      <c r="A29" s="79" t="s">
        <v>36</v>
      </c>
      <c r="B29" s="79"/>
      <c r="C29" s="79"/>
      <c r="D29" s="83" t="s">
        <v>37</v>
      </c>
      <c r="E29" s="1" t="s">
        <v>86</v>
      </c>
      <c r="F29" s="2" t="s">
        <v>87</v>
      </c>
      <c r="G29" s="2" t="s">
        <v>89</v>
      </c>
      <c r="H29" s="2" t="s">
        <v>90</v>
      </c>
      <c r="I29" s="2" t="s">
        <v>127</v>
      </c>
      <c r="J29" s="83" t="s">
        <v>38</v>
      </c>
    </row>
    <row r="30" spans="1:10" ht="12.75">
      <c r="A30" s="79" t="s">
        <v>39</v>
      </c>
      <c r="B30" s="79"/>
      <c r="C30" s="79"/>
      <c r="D30" s="113"/>
      <c r="E30" s="122">
        <f>F24</f>
        <v>10773180</v>
      </c>
      <c r="F30" s="113"/>
      <c r="G30" s="113"/>
      <c r="H30" s="113"/>
      <c r="I30" s="113"/>
      <c r="J30" s="113">
        <f>SUM(E30:I30)</f>
        <v>10773180</v>
      </c>
    </row>
    <row r="31" spans="1:10" ht="12.75">
      <c r="A31" s="79" t="s">
        <v>40</v>
      </c>
      <c r="B31" s="79"/>
      <c r="C31" s="79"/>
      <c r="D31" s="113"/>
      <c r="E31" s="123"/>
      <c r="F31" s="113"/>
      <c r="G31" s="113"/>
      <c r="H31" s="113"/>
      <c r="I31" s="113"/>
      <c r="J31" s="113">
        <f aca="true" t="shared" si="0" ref="J31:J51">SUM(E31:I31)</f>
        <v>0</v>
      </c>
    </row>
    <row r="32" spans="1:10" ht="12.75">
      <c r="A32" s="79" t="s">
        <v>41</v>
      </c>
      <c r="B32" s="79"/>
      <c r="C32" s="79"/>
      <c r="D32" s="113"/>
      <c r="E32" s="123"/>
      <c r="F32" s="113"/>
      <c r="G32" s="113"/>
      <c r="H32" s="113"/>
      <c r="I32" s="113"/>
      <c r="J32" s="113">
        <f t="shared" si="0"/>
        <v>0</v>
      </c>
    </row>
    <row r="33" spans="1:10" ht="12.75">
      <c r="A33" s="79" t="s">
        <v>42</v>
      </c>
      <c r="B33" s="79"/>
      <c r="C33" s="79"/>
      <c r="D33" s="113"/>
      <c r="E33" s="122">
        <v>13491</v>
      </c>
      <c r="F33" s="113"/>
      <c r="G33" s="113"/>
      <c r="H33" s="113"/>
      <c r="I33" s="113"/>
      <c r="J33" s="113">
        <f t="shared" si="0"/>
        <v>13491</v>
      </c>
    </row>
    <row r="34" spans="1:10" ht="12.75">
      <c r="A34" s="79" t="s">
        <v>43</v>
      </c>
      <c r="B34" s="79"/>
      <c r="C34" s="79"/>
      <c r="D34" s="113"/>
      <c r="E34" s="122">
        <v>100000</v>
      </c>
      <c r="F34" s="113"/>
      <c r="G34" s="113"/>
      <c r="H34" s="113"/>
      <c r="I34" s="113"/>
      <c r="J34" s="113">
        <f t="shared" si="0"/>
        <v>100000</v>
      </c>
    </row>
    <row r="35" spans="1:10" ht="12.75">
      <c r="A35" s="79" t="s">
        <v>74</v>
      </c>
      <c r="B35" s="79"/>
      <c r="C35" s="79"/>
      <c r="D35" s="113"/>
      <c r="E35" s="122">
        <v>150000</v>
      </c>
      <c r="F35" s="113"/>
      <c r="H35" s="113"/>
      <c r="I35" s="113"/>
      <c r="J35" s="113">
        <f t="shared" si="0"/>
        <v>150000</v>
      </c>
    </row>
    <row r="36" spans="1:10" ht="12.75">
      <c r="A36" s="79" t="s">
        <v>75</v>
      </c>
      <c r="B36" s="79"/>
      <c r="C36" s="79"/>
      <c r="D36" s="113"/>
      <c r="E36" s="122">
        <v>2000000</v>
      </c>
      <c r="F36" s="113"/>
      <c r="G36" s="113"/>
      <c r="H36" s="113"/>
      <c r="I36" s="113"/>
      <c r="J36" s="113">
        <f t="shared" si="0"/>
        <v>2000000</v>
      </c>
    </row>
    <row r="37" spans="1:10" ht="12.75">
      <c r="A37" s="79" t="s">
        <v>105</v>
      </c>
      <c r="B37" s="79"/>
      <c r="C37" s="79"/>
      <c r="D37" s="113"/>
      <c r="E37" s="122">
        <f>2000000-43018-750-2</f>
        <v>1956230</v>
      </c>
      <c r="F37" s="113"/>
      <c r="G37" s="113"/>
      <c r="H37" s="113"/>
      <c r="I37" s="113"/>
      <c r="J37" s="113">
        <f t="shared" si="0"/>
        <v>1956230</v>
      </c>
    </row>
    <row r="38" spans="1:10" ht="12.75">
      <c r="A38" s="79" t="s">
        <v>106</v>
      </c>
      <c r="B38" s="79"/>
      <c r="C38" s="79"/>
      <c r="D38" s="113"/>
      <c r="E38" s="122">
        <v>400000</v>
      </c>
      <c r="F38" s="113"/>
      <c r="G38" s="113"/>
      <c r="H38" s="113"/>
      <c r="I38" s="113"/>
      <c r="J38" s="113">
        <f t="shared" si="0"/>
        <v>400000</v>
      </c>
    </row>
    <row r="39" spans="2:10" ht="12.75">
      <c r="B39" t="s">
        <v>107</v>
      </c>
      <c r="E39" s="120">
        <v>0</v>
      </c>
      <c r="J39" s="120">
        <f t="shared" si="0"/>
        <v>0</v>
      </c>
    </row>
    <row r="40" spans="1:10" ht="12.75">
      <c r="A40" s="79" t="s">
        <v>45</v>
      </c>
      <c r="B40" s="79"/>
      <c r="C40" s="79"/>
      <c r="D40" s="113"/>
      <c r="E40" s="122">
        <v>450000</v>
      </c>
      <c r="F40" s="113"/>
      <c r="G40" s="113"/>
      <c r="H40" s="113"/>
      <c r="I40" s="113"/>
      <c r="J40" s="113">
        <f t="shared" si="0"/>
        <v>450000</v>
      </c>
    </row>
    <row r="41" spans="1:10" ht="12.75">
      <c r="A41" s="79" t="s">
        <v>46</v>
      </c>
      <c r="B41" s="79"/>
      <c r="C41" s="79"/>
      <c r="D41" s="113"/>
      <c r="E41" s="122">
        <v>610000</v>
      </c>
      <c r="F41" s="113"/>
      <c r="G41" s="113"/>
      <c r="H41" s="113"/>
      <c r="I41" s="113"/>
      <c r="J41" s="113">
        <f t="shared" si="0"/>
        <v>610000</v>
      </c>
    </row>
    <row r="42" spans="1:10" ht="12.75">
      <c r="A42" s="79" t="s">
        <v>47</v>
      </c>
      <c r="B42" s="79"/>
      <c r="C42" s="79"/>
      <c r="D42" s="113"/>
      <c r="E42" s="122">
        <v>500000</v>
      </c>
      <c r="F42" s="113"/>
      <c r="G42" s="113"/>
      <c r="H42" s="113"/>
      <c r="I42" s="113"/>
      <c r="J42" s="113">
        <f t="shared" si="0"/>
        <v>500000</v>
      </c>
    </row>
    <row r="43" spans="1:10" ht="12.75">
      <c r="A43" s="79" t="s">
        <v>48</v>
      </c>
      <c r="B43" s="79"/>
      <c r="C43" s="79"/>
      <c r="D43" s="113"/>
      <c r="E43" s="122">
        <v>500000</v>
      </c>
      <c r="F43" s="113"/>
      <c r="G43" s="113"/>
      <c r="H43" s="113"/>
      <c r="I43" s="113"/>
      <c r="J43" s="113">
        <f t="shared" si="0"/>
        <v>500000</v>
      </c>
    </row>
    <row r="44" spans="1:10" ht="12.75">
      <c r="A44" s="79" t="s">
        <v>49</v>
      </c>
      <c r="B44" s="79"/>
      <c r="C44" s="79"/>
      <c r="D44" s="113"/>
      <c r="E44" s="122">
        <f>529568+500000</f>
        <v>1029568</v>
      </c>
      <c r="F44" s="113"/>
      <c r="G44" s="113"/>
      <c r="H44" s="113"/>
      <c r="I44" s="113"/>
      <c r="J44" s="113">
        <f t="shared" si="0"/>
        <v>1029568</v>
      </c>
    </row>
    <row r="45" spans="1:10" ht="12.75">
      <c r="A45" s="79" t="s">
        <v>80</v>
      </c>
      <c r="B45" s="79"/>
      <c r="C45" s="79"/>
      <c r="D45" s="113"/>
      <c r="E45" s="122"/>
      <c r="F45" s="113"/>
      <c r="G45" s="113"/>
      <c r="H45" s="113"/>
      <c r="I45" s="113"/>
      <c r="J45" s="113">
        <f t="shared" si="0"/>
        <v>0</v>
      </c>
    </row>
    <row r="46" spans="1:10" ht="12.75">
      <c r="A46" s="79" t="s">
        <v>77</v>
      </c>
      <c r="B46" s="79"/>
      <c r="C46" s="79"/>
      <c r="D46" s="113"/>
      <c r="E46" s="120">
        <v>100000</v>
      </c>
      <c r="F46" s="113"/>
      <c r="G46" s="113"/>
      <c r="H46" s="113"/>
      <c r="I46" s="113"/>
      <c r="J46" s="113">
        <f t="shared" si="0"/>
        <v>100000</v>
      </c>
    </row>
    <row r="47" spans="1:10" ht="12.75">
      <c r="A47" s="79" t="s">
        <v>98</v>
      </c>
      <c r="B47" s="79"/>
      <c r="C47" s="79"/>
      <c r="D47" s="113"/>
      <c r="E47" s="122">
        <v>350500</v>
      </c>
      <c r="F47" s="113"/>
      <c r="G47" s="113"/>
      <c r="H47" s="113"/>
      <c r="I47" s="113"/>
      <c r="J47" s="113">
        <f t="shared" si="0"/>
        <v>350500</v>
      </c>
    </row>
    <row r="48" spans="1:10" ht="12.75">
      <c r="A48" s="79" t="s">
        <v>99</v>
      </c>
      <c r="B48" s="79"/>
      <c r="C48" s="79"/>
      <c r="D48" s="113"/>
      <c r="E48" s="122"/>
      <c r="F48" s="113"/>
      <c r="G48" s="113"/>
      <c r="H48" s="113"/>
      <c r="I48" s="113"/>
      <c r="J48" s="113">
        <f t="shared" si="0"/>
        <v>0</v>
      </c>
    </row>
    <row r="49" spans="1:10" ht="12.75">
      <c r="A49" s="79" t="s">
        <v>108</v>
      </c>
      <c r="B49" s="79"/>
      <c r="C49" s="79"/>
      <c r="D49" s="113"/>
      <c r="E49" s="122">
        <f>200000+500000</f>
        <v>700000</v>
      </c>
      <c r="F49" s="113"/>
      <c r="G49" s="113"/>
      <c r="H49" s="113"/>
      <c r="I49" s="113"/>
      <c r="J49" s="113">
        <f t="shared" si="0"/>
        <v>700000</v>
      </c>
    </row>
    <row r="50" spans="1:10" ht="12.75">
      <c r="A50" s="79" t="s">
        <v>100</v>
      </c>
      <c r="B50" s="79"/>
      <c r="C50" s="79"/>
      <c r="D50" s="113"/>
      <c r="E50" s="122">
        <f>250000</f>
        <v>250000</v>
      </c>
      <c r="F50" s="113"/>
      <c r="G50" s="113"/>
      <c r="H50" s="113"/>
      <c r="I50" s="113"/>
      <c r="J50" s="113">
        <f t="shared" si="0"/>
        <v>250000</v>
      </c>
    </row>
    <row r="51" spans="1:10" ht="12.75">
      <c r="A51" s="79" t="s">
        <v>101</v>
      </c>
      <c r="B51" s="79"/>
      <c r="C51" s="79"/>
      <c r="D51" s="113"/>
      <c r="E51" s="122">
        <f>525000-350000</f>
        <v>175000</v>
      </c>
      <c r="F51" s="113"/>
      <c r="G51" s="113"/>
      <c r="H51" s="113"/>
      <c r="I51" s="113"/>
      <c r="J51" s="113">
        <f t="shared" si="0"/>
        <v>175000</v>
      </c>
    </row>
    <row r="52" spans="1:10" ht="12.75">
      <c r="A52" s="114" t="s">
        <v>50</v>
      </c>
      <c r="B52" s="114"/>
      <c r="C52" s="114"/>
      <c r="D52" s="115">
        <v>0</v>
      </c>
      <c r="E52" s="124">
        <f>SUM(E30:E51)</f>
        <v>20057969</v>
      </c>
      <c r="F52" s="115">
        <v>0</v>
      </c>
      <c r="G52" s="115">
        <v>0</v>
      </c>
      <c r="H52" s="115">
        <v>0</v>
      </c>
      <c r="I52" s="115">
        <v>0</v>
      </c>
      <c r="J52" s="115">
        <f>SUM(J30:J51)</f>
        <v>20057969</v>
      </c>
    </row>
    <row r="53" spans="1:10" ht="12.75">
      <c r="A53" s="77"/>
      <c r="B53" s="77"/>
      <c r="C53" s="77"/>
      <c r="D53" s="116"/>
      <c r="E53" s="116"/>
      <c r="F53" s="116"/>
      <c r="G53" s="116"/>
      <c r="H53" s="116"/>
      <c r="I53" s="116"/>
      <c r="J53" s="116"/>
    </row>
    <row r="54" spans="1:10" ht="12.75">
      <c r="A54" s="79" t="s">
        <v>51</v>
      </c>
      <c r="B54" s="79"/>
      <c r="C54" s="79"/>
      <c r="D54" s="113"/>
      <c r="E54" s="113"/>
      <c r="F54" s="113"/>
      <c r="G54" s="113"/>
      <c r="H54" s="113"/>
      <c r="I54" s="113"/>
      <c r="J54" s="113"/>
    </row>
    <row r="55" spans="1:10" ht="12.75">
      <c r="A55" s="79" t="s">
        <v>52</v>
      </c>
      <c r="B55" s="79"/>
      <c r="C55" s="79"/>
      <c r="D55" s="113"/>
      <c r="E55" s="113"/>
      <c r="F55" s="113"/>
      <c r="G55" s="113"/>
      <c r="H55" s="113"/>
      <c r="I55" s="113"/>
      <c r="J55" s="113">
        <v>0</v>
      </c>
    </row>
    <row r="56" spans="1:10" ht="12.75">
      <c r="A56" s="79" t="s">
        <v>102</v>
      </c>
      <c r="B56" s="79"/>
      <c r="C56" s="79"/>
      <c r="D56" s="113"/>
      <c r="E56" s="113">
        <f>0.085*J52</f>
        <v>1704927.3650000002</v>
      </c>
      <c r="F56" s="113"/>
      <c r="G56" s="113"/>
      <c r="H56" s="113"/>
      <c r="I56" s="113"/>
      <c r="J56" s="113">
        <f>SUM(E56:I56)</f>
        <v>1704927.3650000002</v>
      </c>
    </row>
    <row r="57" spans="1:10" ht="12.75">
      <c r="A57" s="79" t="s">
        <v>54</v>
      </c>
      <c r="B57" s="79"/>
      <c r="C57" s="79"/>
      <c r="D57" s="113"/>
      <c r="E57" s="113">
        <v>0</v>
      </c>
      <c r="F57" s="113"/>
      <c r="G57" s="113"/>
      <c r="H57" s="113"/>
      <c r="I57" s="113"/>
      <c r="J57" s="113">
        <f aca="true" t="shared" si="1" ref="J57:J65">SUM(E57:I57)</f>
        <v>0</v>
      </c>
    </row>
    <row r="58" spans="1:12" ht="12.75">
      <c r="A58" s="79" t="s">
        <v>55</v>
      </c>
      <c r="B58" s="79"/>
      <c r="C58" s="79"/>
      <c r="D58" s="113"/>
      <c r="E58" s="113">
        <v>204939</v>
      </c>
      <c r="F58" s="113"/>
      <c r="G58" s="113"/>
      <c r="H58" s="113"/>
      <c r="I58" s="113"/>
      <c r="J58" s="113">
        <f t="shared" si="1"/>
        <v>204939</v>
      </c>
      <c r="L58" s="63"/>
    </row>
    <row r="59" spans="1:10" ht="12.75">
      <c r="A59" s="79" t="s">
        <v>56</v>
      </c>
      <c r="B59" s="79"/>
      <c r="C59" s="79"/>
      <c r="D59" s="113"/>
      <c r="E59" s="113">
        <f>0.0006*J52</f>
        <v>12034.7814</v>
      </c>
      <c r="F59" s="113"/>
      <c r="G59" s="113"/>
      <c r="H59" s="113"/>
      <c r="I59" s="113"/>
      <c r="J59" s="113">
        <f t="shared" si="1"/>
        <v>12034.7814</v>
      </c>
    </row>
    <row r="60" spans="1:12" ht="12.75">
      <c r="A60" s="79" t="s">
        <v>57</v>
      </c>
      <c r="B60" s="79"/>
      <c r="C60" s="79"/>
      <c r="D60" s="113"/>
      <c r="E60" s="202">
        <f>130750-27525</f>
        <v>103225</v>
      </c>
      <c r="F60" s="113"/>
      <c r="G60" s="113"/>
      <c r="H60" s="113"/>
      <c r="I60" s="113"/>
      <c r="J60" s="113">
        <f t="shared" si="1"/>
        <v>103225</v>
      </c>
      <c r="L60" s="63"/>
    </row>
    <row r="61" spans="1:10" ht="12.75">
      <c r="A61" s="79" t="s">
        <v>58</v>
      </c>
      <c r="B61" s="79"/>
      <c r="C61" s="79"/>
      <c r="D61" s="113"/>
      <c r="E61" s="113">
        <f>(0.005*J52)+100000</f>
        <v>200289.845</v>
      </c>
      <c r="F61" s="113"/>
      <c r="G61" s="113"/>
      <c r="H61" s="113"/>
      <c r="I61" s="113"/>
      <c r="J61" s="113">
        <f t="shared" si="1"/>
        <v>200289.845</v>
      </c>
    </row>
    <row r="62" spans="1:10" ht="12.75">
      <c r="A62" s="79" t="s">
        <v>59</v>
      </c>
      <c r="B62" s="79"/>
      <c r="C62" s="79"/>
      <c r="D62" s="113"/>
      <c r="E62" s="113">
        <f>J52*0.005</f>
        <v>100289.845</v>
      </c>
      <c r="F62" s="113"/>
      <c r="H62" s="113"/>
      <c r="I62" s="113"/>
      <c r="J62" s="113">
        <f t="shared" si="1"/>
        <v>100289.845</v>
      </c>
    </row>
    <row r="63" spans="1:10" ht="12.75">
      <c r="A63" s="79" t="s">
        <v>60</v>
      </c>
      <c r="B63" s="79"/>
      <c r="C63" s="79"/>
      <c r="D63" s="113"/>
      <c r="E63" s="63">
        <v>1679949</v>
      </c>
      <c r="F63" s="113"/>
      <c r="H63" s="113"/>
      <c r="I63" s="113"/>
      <c r="J63" s="113">
        <f t="shared" si="1"/>
        <v>1679949</v>
      </c>
    </row>
    <row r="64" spans="2:10" ht="12.75">
      <c r="B64" t="s">
        <v>109</v>
      </c>
      <c r="E64" s="125">
        <v>130020</v>
      </c>
      <c r="J64" s="120">
        <f t="shared" si="1"/>
        <v>130020</v>
      </c>
    </row>
    <row r="65" spans="1:10" ht="12.75">
      <c r="A65" s="79" t="s">
        <v>61</v>
      </c>
      <c r="B65" s="79"/>
      <c r="C65" s="79"/>
      <c r="D65" s="113"/>
      <c r="E65" s="113">
        <f>(0.07*J52)-896-18305-76218-500000-2283</f>
        <v>806355.8300000001</v>
      </c>
      <c r="F65" s="113"/>
      <c r="G65" s="113"/>
      <c r="H65" s="113"/>
      <c r="I65" s="113"/>
      <c r="J65" s="113">
        <f t="shared" si="1"/>
        <v>806355.8300000001</v>
      </c>
    </row>
    <row r="66" spans="1:10" ht="12.75">
      <c r="A66" s="114" t="s">
        <v>62</v>
      </c>
      <c r="B66" s="114"/>
      <c r="C66" s="114"/>
      <c r="D66" s="115">
        <v>0</v>
      </c>
      <c r="E66" s="115">
        <f>SUM(E56:E65)</f>
        <v>4942030.6664</v>
      </c>
      <c r="F66" s="115">
        <v>0</v>
      </c>
      <c r="G66" s="115">
        <v>0</v>
      </c>
      <c r="H66" s="115">
        <v>0</v>
      </c>
      <c r="I66" s="115">
        <v>0</v>
      </c>
      <c r="J66" s="115">
        <f>SUM(J55:J65)</f>
        <v>4942030.6664</v>
      </c>
    </row>
    <row r="67" spans="1:10" ht="12.7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2.75">
      <c r="A68" s="79" t="s">
        <v>63</v>
      </c>
      <c r="B68" s="79"/>
      <c r="C68" s="79"/>
      <c r="D68" s="117">
        <v>0</v>
      </c>
      <c r="E68" s="117">
        <f>E52+E66</f>
        <v>24999999.6664</v>
      </c>
      <c r="F68" s="117">
        <v>0</v>
      </c>
      <c r="G68" s="117">
        <v>0</v>
      </c>
      <c r="H68" s="117">
        <v>0</v>
      </c>
      <c r="I68" s="117">
        <v>0</v>
      </c>
      <c r="J68" s="117">
        <f>J66+J52</f>
        <v>24999999.6664</v>
      </c>
    </row>
    <row r="69" spans="1:10" ht="13.5" thickBot="1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3.5" thickTop="1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2.75">
      <c r="A71" s="79"/>
      <c r="B71" s="79" t="s">
        <v>64</v>
      </c>
      <c r="C71" s="79"/>
      <c r="D71" s="79"/>
      <c r="E71" s="79"/>
      <c r="F71" s="79" t="s">
        <v>65</v>
      </c>
      <c r="G71" s="79"/>
      <c r="H71" s="79"/>
      <c r="I71" s="79"/>
      <c r="J71" s="121"/>
    </row>
    <row r="72" spans="1:10" ht="12.75">
      <c r="A72" s="79"/>
      <c r="B72" s="82" t="s">
        <v>66</v>
      </c>
      <c r="C72" s="79" t="s">
        <v>67</v>
      </c>
      <c r="D72" s="82" t="s">
        <v>68</v>
      </c>
      <c r="E72" s="79"/>
      <c r="F72" s="82" t="s">
        <v>66</v>
      </c>
      <c r="G72" s="82" t="s">
        <v>67</v>
      </c>
      <c r="H72" s="82" t="s">
        <v>68</v>
      </c>
      <c r="I72" s="79"/>
      <c r="J72" s="82"/>
    </row>
    <row r="73" spans="1:10" ht="12.75">
      <c r="A73" s="79"/>
      <c r="B73" s="79"/>
      <c r="C73" s="79"/>
      <c r="D73" s="113"/>
      <c r="E73" s="79"/>
      <c r="F73" s="79"/>
      <c r="G73" s="79"/>
      <c r="H73" s="113"/>
      <c r="I73" s="79"/>
      <c r="J73" s="79"/>
    </row>
    <row r="74" spans="1:10" ht="13.5" thickBot="1">
      <c r="A74" s="79"/>
      <c r="B74" s="79"/>
      <c r="C74" s="79"/>
      <c r="D74" s="103"/>
      <c r="E74" s="79"/>
      <c r="F74" s="79" t="s">
        <v>0</v>
      </c>
      <c r="G74" s="79"/>
      <c r="H74" s="103">
        <v>0</v>
      </c>
      <c r="I74" s="79"/>
      <c r="J74" s="116"/>
    </row>
    <row r="75" spans="1:10" ht="14.25" thickBot="1" thickTop="1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ht="13.5" thickTop="1"/>
  </sheetData>
  <sheetProtection/>
  <printOptions/>
  <pageMargins left="0.75" right="0.75" top="1" bottom="1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75" zoomScaleSheetLayoutView="75" zoomScalePageLayoutView="0" workbookViewId="0" topLeftCell="A1">
      <selection activeCell="C30" sqref="C30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3" width="11.57421875" style="0" customWidth="1"/>
    <col min="4" max="4" width="12.00390625" style="0" customWidth="1"/>
    <col min="5" max="5" width="19.8515625" style="0" customWidth="1"/>
    <col min="6" max="6" width="17.00390625" style="0" customWidth="1"/>
    <col min="7" max="7" width="16.7109375" style="0" customWidth="1"/>
    <col min="8" max="8" width="12.00390625" style="0" customWidth="1"/>
    <col min="9" max="9" width="10.8515625" style="0" customWidth="1"/>
    <col min="10" max="10" width="14.421875" style="0" customWidth="1"/>
    <col min="12" max="12" width="10.140625" style="0" bestFit="1" customWidth="1"/>
  </cols>
  <sheetData>
    <row r="1" spans="1:10" ht="13.5" thickTop="1">
      <c r="A1" s="76" t="s">
        <v>91</v>
      </c>
      <c r="B1" s="76"/>
      <c r="C1" s="76"/>
      <c r="D1" s="76"/>
      <c r="E1" s="137" t="s">
        <v>128</v>
      </c>
      <c r="F1" s="76"/>
      <c r="G1" s="76"/>
      <c r="H1" s="76"/>
      <c r="I1" s="76"/>
      <c r="J1" s="76"/>
    </row>
    <row r="2" spans="1:10" ht="12.75">
      <c r="A2" s="77" t="s">
        <v>2</v>
      </c>
      <c r="B2" s="77"/>
      <c r="C2" s="77"/>
      <c r="D2" s="77"/>
      <c r="E2" s="77"/>
      <c r="F2" s="78"/>
      <c r="G2" s="77"/>
      <c r="H2" s="77"/>
      <c r="I2" s="77"/>
      <c r="J2" s="77" t="s">
        <v>103</v>
      </c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92</v>
      </c>
      <c r="B4" s="79"/>
      <c r="C4" s="79"/>
      <c r="D4" s="75" t="s">
        <v>110</v>
      </c>
      <c r="E4" s="79"/>
      <c r="F4" s="79"/>
      <c r="G4" s="79"/>
      <c r="H4" s="79" t="s">
        <v>4</v>
      </c>
      <c r="I4" s="79"/>
      <c r="J4" s="75" t="s">
        <v>93</v>
      </c>
    </row>
    <row r="5" spans="1:10" ht="13.5" thickBot="1">
      <c r="A5" s="80" t="s">
        <v>94</v>
      </c>
      <c r="B5" s="80"/>
      <c r="C5" s="80"/>
      <c r="D5" s="81" t="s">
        <v>142</v>
      </c>
      <c r="E5" s="80"/>
      <c r="F5" s="80"/>
      <c r="G5" s="80"/>
      <c r="H5" s="80" t="s">
        <v>95</v>
      </c>
      <c r="I5" s="80"/>
      <c r="J5" s="80"/>
    </row>
    <row r="6" spans="1:10" ht="13.5" thickTop="1">
      <c r="A6" s="79"/>
      <c r="B6" s="79"/>
      <c r="C6" s="82" t="s">
        <v>7</v>
      </c>
      <c r="D6" s="79"/>
      <c r="E6" s="79"/>
      <c r="F6" s="79"/>
      <c r="G6" s="79"/>
      <c r="H6" s="79"/>
      <c r="I6" s="79"/>
      <c r="J6" s="79"/>
    </row>
    <row r="7" spans="1:10" ht="12.75">
      <c r="A7" s="82" t="s">
        <v>8</v>
      </c>
      <c r="B7" s="82" t="s">
        <v>9</v>
      </c>
      <c r="C7" s="82" t="s">
        <v>10</v>
      </c>
      <c r="D7" s="82" t="s">
        <v>11</v>
      </c>
      <c r="E7" s="82" t="s">
        <v>12</v>
      </c>
      <c r="F7" s="82" t="s">
        <v>13</v>
      </c>
      <c r="G7" s="82" t="s">
        <v>14</v>
      </c>
      <c r="H7" s="82" t="s">
        <v>15</v>
      </c>
      <c r="I7" s="79"/>
      <c r="J7" s="79"/>
    </row>
    <row r="8" spans="1:10" ht="12.75">
      <c r="A8" s="83" t="s">
        <v>16</v>
      </c>
      <c r="B8" s="83" t="s">
        <v>17</v>
      </c>
      <c r="C8" s="83" t="s">
        <v>18</v>
      </c>
      <c r="D8" s="83" t="s">
        <v>19</v>
      </c>
      <c r="E8" s="83" t="s">
        <v>20</v>
      </c>
      <c r="F8" s="83" t="s">
        <v>21</v>
      </c>
      <c r="G8" s="83" t="s">
        <v>22</v>
      </c>
      <c r="H8" s="83" t="s">
        <v>23</v>
      </c>
      <c r="I8" s="79"/>
      <c r="J8" s="79"/>
    </row>
    <row r="9" spans="1:10" ht="12.75">
      <c r="A9" s="119" t="s">
        <v>71</v>
      </c>
      <c r="B9" s="84"/>
      <c r="C9" s="85"/>
      <c r="D9" s="86"/>
      <c r="E9" s="87"/>
      <c r="F9" s="88"/>
      <c r="G9" s="89" t="s">
        <v>115</v>
      </c>
      <c r="H9" s="201" t="s">
        <v>148</v>
      </c>
      <c r="I9" s="79"/>
      <c r="J9" s="79"/>
    </row>
    <row r="10" spans="1:10" ht="12.75">
      <c r="A10" s="119" t="s">
        <v>24</v>
      </c>
      <c r="B10" s="84">
        <v>2000</v>
      </c>
      <c r="C10" s="85"/>
      <c r="D10" s="86"/>
      <c r="E10" s="87"/>
      <c r="F10" s="88"/>
      <c r="G10" s="83"/>
      <c r="H10" s="79"/>
      <c r="I10" s="79"/>
      <c r="J10" s="79"/>
    </row>
    <row r="11" spans="1:10" ht="12.75">
      <c r="A11" s="119" t="s">
        <v>69</v>
      </c>
      <c r="B11" s="84">
        <v>5000</v>
      </c>
      <c r="C11" s="85"/>
      <c r="D11" s="86"/>
      <c r="E11" s="87"/>
      <c r="F11" s="88"/>
      <c r="G11" s="83"/>
      <c r="H11" s="79"/>
      <c r="I11" s="79"/>
      <c r="J11" s="79"/>
    </row>
    <row r="12" spans="1:10" ht="12.75">
      <c r="A12" s="119" t="s">
        <v>28</v>
      </c>
      <c r="B12" s="84"/>
      <c r="C12" s="85"/>
      <c r="D12" s="86"/>
      <c r="E12" s="87"/>
      <c r="F12" s="88"/>
      <c r="G12" s="83"/>
      <c r="H12" s="79"/>
      <c r="I12" s="79"/>
      <c r="J12" s="79"/>
    </row>
    <row r="13" spans="1:10" ht="12.75">
      <c r="A13" s="119" t="s">
        <v>70</v>
      </c>
      <c r="B13" s="84">
        <f>3000</f>
        <v>3000</v>
      </c>
      <c r="C13" s="85"/>
      <c r="D13" s="86"/>
      <c r="E13" s="87"/>
      <c r="F13" s="88"/>
      <c r="G13" s="90" t="s">
        <v>25</v>
      </c>
      <c r="H13" s="91"/>
      <c r="I13" s="91"/>
      <c r="J13" s="91"/>
    </row>
    <row r="14" spans="1:10" ht="12.75">
      <c r="A14" s="119" t="s">
        <v>96</v>
      </c>
      <c r="B14" s="84"/>
      <c r="C14" s="85"/>
      <c r="D14" s="86"/>
      <c r="E14" s="87"/>
      <c r="F14" s="88"/>
      <c r="G14" s="92" t="s">
        <v>26</v>
      </c>
      <c r="H14" s="93"/>
      <c r="I14" s="92" t="s">
        <v>27</v>
      </c>
      <c r="J14" s="93"/>
    </row>
    <row r="15" spans="1:10" ht="12.75">
      <c r="A15" s="119" t="s">
        <v>88</v>
      </c>
      <c r="B15" s="84"/>
      <c r="C15" s="85"/>
      <c r="D15" s="86"/>
      <c r="E15" s="87"/>
      <c r="F15" s="88"/>
      <c r="G15" s="94" t="s">
        <v>29</v>
      </c>
      <c r="H15" s="95" t="s">
        <v>9</v>
      </c>
      <c r="I15" s="94" t="s">
        <v>29</v>
      </c>
      <c r="J15" s="96" t="s">
        <v>9</v>
      </c>
    </row>
    <row r="16" spans="1:10" ht="27" customHeight="1">
      <c r="A16" s="136" t="s">
        <v>112</v>
      </c>
      <c r="B16" s="97"/>
      <c r="C16" s="79"/>
      <c r="D16" s="79"/>
      <c r="E16" s="98"/>
      <c r="F16" s="79"/>
      <c r="G16" s="99" t="s">
        <v>16</v>
      </c>
      <c r="H16" s="100" t="s">
        <v>17</v>
      </c>
      <c r="I16" s="99" t="s">
        <v>16</v>
      </c>
      <c r="J16" s="101" t="s">
        <v>17</v>
      </c>
    </row>
    <row r="17" spans="1:10" ht="13.5" thickBot="1">
      <c r="A17" s="79" t="s">
        <v>30</v>
      </c>
      <c r="B17" s="102">
        <f>SUM(B9:B16)</f>
        <v>10000</v>
      </c>
      <c r="C17" s="85">
        <v>1.5</v>
      </c>
      <c r="D17" s="102">
        <f>B17*C17</f>
        <v>15000</v>
      </c>
      <c r="E17" s="118">
        <v>220</v>
      </c>
      <c r="F17" s="103">
        <f>E17*D17</f>
        <v>3300000</v>
      </c>
      <c r="G17" s="99"/>
      <c r="H17" s="100"/>
      <c r="I17" s="99"/>
      <c r="J17" s="101"/>
    </row>
    <row r="18" spans="1:10" ht="13.5" thickTop="1">
      <c r="A18" s="79" t="s">
        <v>97</v>
      </c>
      <c r="B18" s="79"/>
      <c r="C18" s="79"/>
      <c r="D18" s="79"/>
      <c r="E18" s="79"/>
      <c r="F18" s="79"/>
      <c r="G18" s="99"/>
      <c r="H18" s="100"/>
      <c r="I18" s="99"/>
      <c r="J18" s="101"/>
    </row>
    <row r="19" spans="1:10" ht="12.75">
      <c r="A19" s="79"/>
      <c r="B19" s="79"/>
      <c r="C19" s="79"/>
      <c r="D19" s="79"/>
      <c r="E19" s="79"/>
      <c r="F19" s="79"/>
      <c r="G19" s="99"/>
      <c r="H19" s="100"/>
      <c r="I19" s="99"/>
      <c r="J19" s="101"/>
    </row>
    <row r="20" spans="1:10" ht="12.75">
      <c r="A20" s="79" t="s">
        <v>73</v>
      </c>
      <c r="B20" s="79"/>
      <c r="C20" s="79"/>
      <c r="D20" s="79"/>
      <c r="E20" s="79"/>
      <c r="F20" s="79"/>
      <c r="G20" s="99"/>
      <c r="H20" s="100"/>
      <c r="I20" s="99"/>
      <c r="J20" s="101"/>
    </row>
    <row r="21" spans="1:10" ht="12.75">
      <c r="A21" s="79"/>
      <c r="B21" s="104"/>
      <c r="C21" s="79"/>
      <c r="D21" s="104"/>
      <c r="E21" s="79"/>
      <c r="F21" s="104"/>
      <c r="G21" s="99"/>
      <c r="H21" s="100"/>
      <c r="I21" s="99"/>
      <c r="J21" s="101"/>
    </row>
    <row r="22" spans="1:10" ht="12.75">
      <c r="A22" s="79"/>
      <c r="B22" s="77"/>
      <c r="C22" s="79"/>
      <c r="D22" s="77"/>
      <c r="E22" s="79"/>
      <c r="F22" s="77"/>
      <c r="G22" s="99"/>
      <c r="H22" s="100"/>
      <c r="I22" s="99"/>
      <c r="J22" s="101"/>
    </row>
    <row r="23" spans="1:10" ht="12.75">
      <c r="A23" s="79" t="s">
        <v>31</v>
      </c>
      <c r="B23" s="77"/>
      <c r="C23" s="79"/>
      <c r="D23" s="77"/>
      <c r="E23" s="79"/>
      <c r="F23" s="77"/>
      <c r="G23" s="105"/>
      <c r="H23" s="106"/>
      <c r="I23" s="99"/>
      <c r="J23" s="106"/>
    </row>
    <row r="24" spans="1:10" ht="13.5" thickBot="1">
      <c r="A24" s="79"/>
      <c r="B24" s="107">
        <f>B17</f>
        <v>10000</v>
      </c>
      <c r="C24" s="79"/>
      <c r="D24" s="107">
        <f>D17</f>
        <v>15000</v>
      </c>
      <c r="E24" s="79"/>
      <c r="F24" s="108">
        <f>F17</f>
        <v>3300000</v>
      </c>
      <c r="G24" s="109" t="s">
        <v>32</v>
      </c>
      <c r="H24" s="110"/>
      <c r="I24" s="111" t="s">
        <v>32</v>
      </c>
      <c r="J24" s="110"/>
    </row>
    <row r="25" spans="1:10" ht="13.5" thickTop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2.75">
      <c r="A26" s="79"/>
      <c r="B26" s="79"/>
      <c r="C26" s="79"/>
      <c r="D26" s="79"/>
      <c r="E26" s="79"/>
      <c r="F26" s="77"/>
      <c r="G26" s="79"/>
      <c r="H26" s="79"/>
      <c r="I26" s="79"/>
      <c r="J26" s="79"/>
    </row>
    <row r="27" spans="1:10" ht="12.75">
      <c r="A27" s="79" t="s">
        <v>33</v>
      </c>
      <c r="B27" s="79"/>
      <c r="C27" s="79"/>
      <c r="D27" s="79"/>
      <c r="E27" s="91" t="s">
        <v>34</v>
      </c>
      <c r="F27" s="91"/>
      <c r="G27" s="91"/>
      <c r="H27" s="91"/>
      <c r="I27" s="91"/>
      <c r="J27" s="91"/>
    </row>
    <row r="28" spans="1:10" ht="12.75">
      <c r="A28" s="79"/>
      <c r="B28" s="79"/>
      <c r="C28" s="79"/>
      <c r="D28" s="82" t="s">
        <v>35</v>
      </c>
      <c r="E28" s="79"/>
      <c r="F28" s="79"/>
      <c r="G28" s="79"/>
      <c r="H28" s="79"/>
      <c r="I28" s="79"/>
      <c r="J28" s="82"/>
    </row>
    <row r="29" spans="1:10" ht="12.75">
      <c r="A29" s="79" t="s">
        <v>36</v>
      </c>
      <c r="B29" s="79"/>
      <c r="C29" s="79"/>
      <c r="D29" s="83" t="s">
        <v>37</v>
      </c>
      <c r="E29" s="1" t="s">
        <v>86</v>
      </c>
      <c r="F29" s="2" t="s">
        <v>87</v>
      </c>
      <c r="G29" s="2" t="s">
        <v>89</v>
      </c>
      <c r="H29" s="2" t="s">
        <v>90</v>
      </c>
      <c r="I29" s="2" t="s">
        <v>127</v>
      </c>
      <c r="J29" s="83" t="s">
        <v>38</v>
      </c>
    </row>
    <row r="30" spans="1:10" ht="12.75">
      <c r="A30" s="79" t="s">
        <v>39</v>
      </c>
      <c r="B30" s="79"/>
      <c r="C30" s="79"/>
      <c r="D30" s="113"/>
      <c r="F30" s="113"/>
      <c r="G30" s="113"/>
      <c r="H30" s="122">
        <f>F24</f>
        <v>3300000</v>
      </c>
      <c r="I30" s="113"/>
      <c r="J30" s="113">
        <f aca="true" t="shared" si="0" ref="J30:J51">SUM(F30:I30)</f>
        <v>3300000</v>
      </c>
    </row>
    <row r="31" spans="1:10" ht="12.75">
      <c r="A31" s="79" t="s">
        <v>40</v>
      </c>
      <c r="B31" s="79"/>
      <c r="C31" s="79"/>
      <c r="D31" s="113"/>
      <c r="F31" s="113"/>
      <c r="G31" s="113"/>
      <c r="H31" s="123"/>
      <c r="I31" s="113"/>
      <c r="J31" s="113">
        <f t="shared" si="0"/>
        <v>0</v>
      </c>
    </row>
    <row r="32" spans="1:10" ht="12.75">
      <c r="A32" s="79" t="s">
        <v>41</v>
      </c>
      <c r="B32" s="79"/>
      <c r="C32" s="79"/>
      <c r="D32" s="113"/>
      <c r="F32" s="113"/>
      <c r="G32" s="113"/>
      <c r="H32" s="123"/>
      <c r="I32" s="113"/>
      <c r="J32" s="113">
        <f t="shared" si="0"/>
        <v>0</v>
      </c>
    </row>
    <row r="33" spans="1:10" ht="12.75">
      <c r="A33" s="79" t="s">
        <v>42</v>
      </c>
      <c r="B33" s="79"/>
      <c r="C33" s="79"/>
      <c r="D33" s="113"/>
      <c r="F33" s="113"/>
      <c r="G33" s="113"/>
      <c r="H33" s="122"/>
      <c r="I33" s="113"/>
      <c r="J33" s="113">
        <f t="shared" si="0"/>
        <v>0</v>
      </c>
    </row>
    <row r="34" spans="1:10" ht="12.75">
      <c r="A34" s="79" t="s">
        <v>43</v>
      </c>
      <c r="B34" s="79"/>
      <c r="C34" s="79"/>
      <c r="D34" s="113"/>
      <c r="F34" s="113"/>
      <c r="G34" s="113"/>
      <c r="H34" s="122">
        <v>50000</v>
      </c>
      <c r="I34" s="113"/>
      <c r="J34" s="113">
        <f t="shared" si="0"/>
        <v>50000</v>
      </c>
    </row>
    <row r="35" spans="1:10" ht="12.75">
      <c r="A35" s="79" t="s">
        <v>74</v>
      </c>
      <c r="B35" s="79"/>
      <c r="C35" s="79"/>
      <c r="D35" s="113"/>
      <c r="F35" s="113"/>
      <c r="H35" s="122"/>
      <c r="I35" s="113"/>
      <c r="J35" s="113">
        <f t="shared" si="0"/>
        <v>0</v>
      </c>
    </row>
    <row r="36" spans="1:10" ht="12.75">
      <c r="A36" s="79" t="s">
        <v>75</v>
      </c>
      <c r="B36" s="79"/>
      <c r="C36" s="79"/>
      <c r="D36" s="113"/>
      <c r="F36" s="113"/>
      <c r="G36" s="113"/>
      <c r="H36" s="122"/>
      <c r="I36" s="113"/>
      <c r="J36" s="113">
        <f t="shared" si="0"/>
        <v>0</v>
      </c>
    </row>
    <row r="37" spans="1:10" ht="12.75">
      <c r="A37" s="79" t="s">
        <v>105</v>
      </c>
      <c r="B37" s="79"/>
      <c r="C37" s="79"/>
      <c r="D37" s="113"/>
      <c r="F37" s="113"/>
      <c r="G37" s="113"/>
      <c r="H37" s="122"/>
      <c r="I37" s="113"/>
      <c r="J37" s="113">
        <f t="shared" si="0"/>
        <v>0</v>
      </c>
    </row>
    <row r="38" spans="1:10" ht="12.75">
      <c r="A38" s="79" t="s">
        <v>106</v>
      </c>
      <c r="B38" s="79"/>
      <c r="C38" s="79"/>
      <c r="D38" s="113"/>
      <c r="F38" s="113"/>
      <c r="G38" s="113"/>
      <c r="H38" s="122">
        <v>75000</v>
      </c>
      <c r="I38" s="113"/>
      <c r="J38" s="113">
        <f t="shared" si="0"/>
        <v>75000</v>
      </c>
    </row>
    <row r="39" spans="2:10" ht="12.75">
      <c r="B39" t="s">
        <v>107</v>
      </c>
      <c r="H39" s="120">
        <v>90750</v>
      </c>
      <c r="J39" s="120">
        <f t="shared" si="0"/>
        <v>90750</v>
      </c>
    </row>
    <row r="40" spans="1:10" ht="12.75">
      <c r="A40" s="79" t="s">
        <v>45</v>
      </c>
      <c r="B40" s="79"/>
      <c r="C40" s="79"/>
      <c r="D40" s="113"/>
      <c r="F40" s="113"/>
      <c r="G40" s="113"/>
      <c r="H40" s="122">
        <v>50000</v>
      </c>
      <c r="I40" s="113"/>
      <c r="J40" s="113">
        <f t="shared" si="0"/>
        <v>50000</v>
      </c>
    </row>
    <row r="41" spans="1:10" ht="12.75">
      <c r="A41" s="79" t="s">
        <v>46</v>
      </c>
      <c r="B41" s="79"/>
      <c r="C41" s="79"/>
      <c r="D41" s="113"/>
      <c r="F41" s="113"/>
      <c r="G41" s="113"/>
      <c r="H41" s="122">
        <v>10000</v>
      </c>
      <c r="I41" s="113"/>
      <c r="J41" s="113">
        <f t="shared" si="0"/>
        <v>10000</v>
      </c>
    </row>
    <row r="42" spans="1:10" ht="12.75">
      <c r="A42" s="79" t="s">
        <v>47</v>
      </c>
      <c r="B42" s="79"/>
      <c r="C42" s="79"/>
      <c r="D42" s="113"/>
      <c r="F42" s="113"/>
      <c r="G42" s="113"/>
      <c r="H42" s="122"/>
      <c r="I42" s="113"/>
      <c r="J42" s="113">
        <f t="shared" si="0"/>
        <v>0</v>
      </c>
    </row>
    <row r="43" spans="1:10" ht="12.75">
      <c r="A43" s="79" t="s">
        <v>48</v>
      </c>
      <c r="B43" s="79"/>
      <c r="C43" s="79"/>
      <c r="D43" s="113"/>
      <c r="F43" s="113"/>
      <c r="G43" s="113"/>
      <c r="H43" s="122"/>
      <c r="I43" s="113"/>
      <c r="J43" s="113">
        <f t="shared" si="0"/>
        <v>0</v>
      </c>
    </row>
    <row r="44" spans="1:10" ht="12.75">
      <c r="A44" s="79" t="s">
        <v>49</v>
      </c>
      <c r="B44" s="79"/>
      <c r="C44" s="79"/>
      <c r="D44" s="113"/>
      <c r="F44" s="113"/>
      <c r="G44" s="113"/>
      <c r="H44" s="122">
        <v>100000</v>
      </c>
      <c r="I44" s="113"/>
      <c r="J44" s="113">
        <f t="shared" si="0"/>
        <v>100000</v>
      </c>
    </row>
    <row r="45" spans="1:10" ht="12.75">
      <c r="A45" s="79" t="s">
        <v>80</v>
      </c>
      <c r="B45" s="79"/>
      <c r="C45" s="79"/>
      <c r="D45" s="113"/>
      <c r="F45" s="113"/>
      <c r="G45" s="113"/>
      <c r="H45" s="122"/>
      <c r="I45" s="113"/>
      <c r="J45" s="113">
        <f t="shared" si="0"/>
        <v>0</v>
      </c>
    </row>
    <row r="46" spans="1:10" ht="12.75">
      <c r="A46" s="79" t="s">
        <v>77</v>
      </c>
      <c r="B46" s="79"/>
      <c r="C46" s="79"/>
      <c r="D46" s="113"/>
      <c r="F46" s="113"/>
      <c r="G46" s="113"/>
      <c r="H46" s="120">
        <v>100000</v>
      </c>
      <c r="I46" s="113"/>
      <c r="J46" s="113">
        <f t="shared" si="0"/>
        <v>100000</v>
      </c>
    </row>
    <row r="47" spans="1:10" ht="12.75">
      <c r="A47" s="79" t="s">
        <v>116</v>
      </c>
      <c r="B47" s="79"/>
      <c r="C47" s="79"/>
      <c r="D47" s="113"/>
      <c r="F47" s="113"/>
      <c r="G47" s="113"/>
      <c r="H47" s="122"/>
      <c r="I47" s="113"/>
      <c r="J47" s="113">
        <f t="shared" si="0"/>
        <v>0</v>
      </c>
    </row>
    <row r="48" spans="1:10" ht="12.75">
      <c r="A48" s="79" t="s">
        <v>99</v>
      </c>
      <c r="B48" s="79"/>
      <c r="C48" s="79"/>
      <c r="D48" s="113"/>
      <c r="F48" s="113"/>
      <c r="G48" s="113"/>
      <c r="H48" s="122"/>
      <c r="I48" s="113"/>
      <c r="J48" s="113">
        <f t="shared" si="0"/>
        <v>0</v>
      </c>
    </row>
    <row r="49" spans="1:10" ht="12.75">
      <c r="A49" s="79" t="s">
        <v>108</v>
      </c>
      <c r="B49" s="79"/>
      <c r="C49" s="79"/>
      <c r="D49" s="113"/>
      <c r="F49" s="113"/>
      <c r="G49" s="113"/>
      <c r="H49" s="122">
        <v>50000</v>
      </c>
      <c r="I49" s="113"/>
      <c r="J49" s="113">
        <f t="shared" si="0"/>
        <v>50000</v>
      </c>
    </row>
    <row r="50" spans="1:10" ht="12.75">
      <c r="A50" s="79" t="s">
        <v>100</v>
      </c>
      <c r="B50" s="79"/>
      <c r="C50" s="79"/>
      <c r="D50" s="113"/>
      <c r="F50" s="113"/>
      <c r="G50" s="113"/>
      <c r="H50" s="122"/>
      <c r="I50" s="113"/>
      <c r="J50" s="113">
        <f t="shared" si="0"/>
        <v>0</v>
      </c>
    </row>
    <row r="51" spans="1:10" ht="12.75">
      <c r="A51" s="79" t="s">
        <v>101</v>
      </c>
      <c r="B51" s="79"/>
      <c r="C51" s="79"/>
      <c r="D51" s="113"/>
      <c r="F51" s="113"/>
      <c r="G51" s="113"/>
      <c r="H51" s="122"/>
      <c r="I51" s="113"/>
      <c r="J51" s="113">
        <f t="shared" si="0"/>
        <v>0</v>
      </c>
    </row>
    <row r="52" spans="1:10" ht="12.75">
      <c r="A52" s="114" t="s">
        <v>50</v>
      </c>
      <c r="B52" s="114"/>
      <c r="C52" s="114"/>
      <c r="D52" s="115">
        <v>0</v>
      </c>
      <c r="E52" s="115">
        <v>0</v>
      </c>
      <c r="F52" s="115">
        <v>0</v>
      </c>
      <c r="G52" s="115">
        <v>0</v>
      </c>
      <c r="H52" s="124">
        <f>SUM(H30:H51)</f>
        <v>3825750</v>
      </c>
      <c r="I52" s="115">
        <v>0</v>
      </c>
      <c r="J52" s="115">
        <f>SUM(J30:J51)</f>
        <v>3825750</v>
      </c>
    </row>
    <row r="53" spans="1:10" ht="12.75">
      <c r="A53" s="77"/>
      <c r="B53" s="77"/>
      <c r="C53" s="77"/>
      <c r="D53" s="116"/>
      <c r="E53" s="116"/>
      <c r="F53" s="116"/>
      <c r="G53" s="116"/>
      <c r="H53" s="116"/>
      <c r="I53" s="116"/>
      <c r="J53" s="116"/>
    </row>
    <row r="54" spans="1:10" ht="12.75">
      <c r="A54" s="79" t="s">
        <v>51</v>
      </c>
      <c r="B54" s="79"/>
      <c r="C54" s="79"/>
      <c r="D54" s="113"/>
      <c r="E54" s="113"/>
      <c r="F54" s="113"/>
      <c r="G54" s="113"/>
      <c r="H54" s="113"/>
      <c r="I54" s="113"/>
      <c r="J54" s="113"/>
    </row>
    <row r="55" spans="1:10" ht="12.75">
      <c r="A55" s="79" t="s">
        <v>52</v>
      </c>
      <c r="B55" s="79"/>
      <c r="C55" s="79"/>
      <c r="D55" s="113"/>
      <c r="E55" s="113"/>
      <c r="F55" s="113"/>
      <c r="G55" s="113"/>
      <c r="H55" s="113"/>
      <c r="I55" s="113"/>
      <c r="J55" s="113">
        <v>0</v>
      </c>
    </row>
    <row r="56" spans="1:10" ht="12.75">
      <c r="A56" s="79" t="s">
        <v>102</v>
      </c>
      <c r="B56" s="79"/>
      <c r="C56" s="79"/>
      <c r="D56" s="113"/>
      <c r="E56" s="113"/>
      <c r="F56" s="113"/>
      <c r="G56" s="113"/>
      <c r="H56" s="113">
        <f>0.11*J52</f>
        <v>420832.5</v>
      </c>
      <c r="I56" s="113"/>
      <c r="J56" s="113">
        <f aca="true" t="shared" si="1" ref="J56:J65">SUM(E56:I56)</f>
        <v>420832.5</v>
      </c>
    </row>
    <row r="57" spans="1:10" ht="12.75">
      <c r="A57" s="79" t="s">
        <v>54</v>
      </c>
      <c r="B57" s="79"/>
      <c r="C57" s="79"/>
      <c r="D57" s="113"/>
      <c r="E57" s="113"/>
      <c r="F57" s="113"/>
      <c r="G57" s="113"/>
      <c r="H57" s="113">
        <f>0.0025*J52</f>
        <v>9564.375</v>
      </c>
      <c r="I57" s="113"/>
      <c r="J57" s="113">
        <f t="shared" si="1"/>
        <v>9564.375</v>
      </c>
    </row>
    <row r="58" spans="1:12" ht="12.75">
      <c r="A58" s="79" t="s">
        <v>55</v>
      </c>
      <c r="B58" s="79"/>
      <c r="C58" s="79"/>
      <c r="D58" s="113"/>
      <c r="E58" s="113"/>
      <c r="F58" s="113"/>
      <c r="G58" s="113"/>
      <c r="H58" s="113">
        <f>J52*0.025</f>
        <v>95643.75</v>
      </c>
      <c r="I58" s="113"/>
      <c r="J58" s="113">
        <f t="shared" si="1"/>
        <v>95643.75</v>
      </c>
      <c r="L58" s="63"/>
    </row>
    <row r="59" spans="1:10" ht="12.75">
      <c r="A59" s="79" t="s">
        <v>56</v>
      </c>
      <c r="B59" s="79"/>
      <c r="C59" s="79"/>
      <c r="D59" s="113"/>
      <c r="E59" s="113"/>
      <c r="F59" s="113"/>
      <c r="G59" s="113"/>
      <c r="H59" s="113">
        <f>0.0006*J52</f>
        <v>2295.45</v>
      </c>
      <c r="I59" s="113"/>
      <c r="J59" s="113">
        <f t="shared" si="1"/>
        <v>2295.45</v>
      </c>
    </row>
    <row r="60" spans="1:12" ht="12.75">
      <c r="A60" s="79" t="s">
        <v>57</v>
      </c>
      <c r="B60" s="79"/>
      <c r="C60" s="79"/>
      <c r="D60" s="113"/>
      <c r="E60" s="113"/>
      <c r="F60" s="113"/>
      <c r="G60" s="113"/>
      <c r="H60" s="113">
        <v>130750</v>
      </c>
      <c r="I60" s="113"/>
      <c r="J60" s="113">
        <f t="shared" si="1"/>
        <v>130750</v>
      </c>
      <c r="L60" s="63"/>
    </row>
    <row r="61" spans="1:10" ht="12.75">
      <c r="A61" s="79" t="s">
        <v>58</v>
      </c>
      <c r="B61" s="79"/>
      <c r="C61" s="79"/>
      <c r="D61" s="113"/>
      <c r="E61" s="113"/>
      <c r="F61" s="113"/>
      <c r="G61" s="113"/>
      <c r="H61" s="113">
        <f>(0.005*J52)+100000</f>
        <v>119128.75</v>
      </c>
      <c r="I61" s="113"/>
      <c r="J61" s="113">
        <f t="shared" si="1"/>
        <v>119128.75</v>
      </c>
    </row>
    <row r="62" spans="1:10" ht="12.75">
      <c r="A62" s="79" t="s">
        <v>59</v>
      </c>
      <c r="B62" s="79"/>
      <c r="C62" s="79"/>
      <c r="D62" s="113"/>
      <c r="E62" s="113"/>
      <c r="F62" s="113"/>
      <c r="H62" s="113">
        <f>J52*0.005</f>
        <v>19128.75</v>
      </c>
      <c r="I62" s="113"/>
      <c r="J62" s="113">
        <f t="shared" si="1"/>
        <v>19128.75</v>
      </c>
    </row>
    <row r="63" spans="1:10" ht="12.75">
      <c r="A63" s="79" t="s">
        <v>60</v>
      </c>
      <c r="B63" s="79"/>
      <c r="C63" s="79"/>
      <c r="D63" s="113"/>
      <c r="E63" s="63"/>
      <c r="F63" s="113"/>
      <c r="H63" s="63"/>
      <c r="I63" s="113"/>
      <c r="J63" s="113">
        <f t="shared" si="1"/>
        <v>0</v>
      </c>
    </row>
    <row r="64" spans="2:10" ht="12.75">
      <c r="B64" t="s">
        <v>109</v>
      </c>
      <c r="E64" s="125"/>
      <c r="H64" s="125">
        <f>110020-916</f>
        <v>109104</v>
      </c>
      <c r="J64" s="120">
        <f t="shared" si="1"/>
        <v>109104</v>
      </c>
    </row>
    <row r="65" spans="1:10" ht="12.75">
      <c r="A65" s="79" t="s">
        <v>61</v>
      </c>
      <c r="B65" s="79"/>
      <c r="C65" s="79"/>
      <c r="D65" s="113"/>
      <c r="E65" s="113"/>
      <c r="F65" s="113"/>
      <c r="G65" s="113"/>
      <c r="H65" s="113">
        <f>(0.07*J52)</f>
        <v>267802.5</v>
      </c>
      <c r="I65" s="113"/>
      <c r="J65" s="113">
        <f t="shared" si="1"/>
        <v>267802.5</v>
      </c>
    </row>
    <row r="66" spans="1:10" ht="12.75">
      <c r="A66" s="114" t="s">
        <v>62</v>
      </c>
      <c r="B66" s="114"/>
      <c r="C66" s="114"/>
      <c r="D66" s="115">
        <v>0</v>
      </c>
      <c r="E66" s="115"/>
      <c r="F66" s="115">
        <v>0</v>
      </c>
      <c r="G66" s="115">
        <v>0</v>
      </c>
      <c r="H66" s="115">
        <f>SUM(H56:H65)</f>
        <v>1174250.075</v>
      </c>
      <c r="I66" s="115">
        <v>0</v>
      </c>
      <c r="J66" s="115">
        <f>SUM(J55:J65)</f>
        <v>1174250.075</v>
      </c>
    </row>
    <row r="67" spans="1:10" ht="12.7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2.75">
      <c r="A68" s="79" t="s">
        <v>63</v>
      </c>
      <c r="B68" s="79"/>
      <c r="C68" s="79"/>
      <c r="D68" s="117">
        <v>0</v>
      </c>
      <c r="E68" s="117"/>
      <c r="F68" s="117">
        <v>0</v>
      </c>
      <c r="G68" s="117">
        <v>0</v>
      </c>
      <c r="H68" s="117">
        <f>H52+H66</f>
        <v>5000000.075</v>
      </c>
      <c r="I68" s="117">
        <v>0</v>
      </c>
      <c r="J68" s="117">
        <f>J66+J52</f>
        <v>5000000.075</v>
      </c>
    </row>
    <row r="69" spans="1:10" ht="13.5" thickBot="1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3.5" thickTop="1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2.75">
      <c r="A71" s="79"/>
      <c r="B71" s="79" t="s">
        <v>64</v>
      </c>
      <c r="C71" s="79"/>
      <c r="D71" s="79"/>
      <c r="E71" s="79"/>
      <c r="F71" s="79" t="s">
        <v>65</v>
      </c>
      <c r="G71" s="79"/>
      <c r="H71" s="79"/>
      <c r="I71" s="79"/>
      <c r="J71" s="121"/>
    </row>
    <row r="72" spans="1:10" ht="12.75">
      <c r="A72" s="79"/>
      <c r="B72" s="82" t="s">
        <v>66</v>
      </c>
      <c r="C72" s="79" t="s">
        <v>67</v>
      </c>
      <c r="D72" s="82" t="s">
        <v>68</v>
      </c>
      <c r="E72" s="79"/>
      <c r="F72" s="82" t="s">
        <v>66</v>
      </c>
      <c r="G72" s="82" t="s">
        <v>67</v>
      </c>
      <c r="H72" s="82" t="s">
        <v>68</v>
      </c>
      <c r="I72" s="79"/>
      <c r="J72" s="82"/>
    </row>
    <row r="73" spans="1:10" ht="12.75">
      <c r="A73" s="79"/>
      <c r="B73" s="79"/>
      <c r="C73" s="79"/>
      <c r="D73" s="113"/>
      <c r="E73" s="79"/>
      <c r="F73" s="79"/>
      <c r="G73" s="79"/>
      <c r="H73" s="113"/>
      <c r="I73" s="79"/>
      <c r="J73" s="79"/>
    </row>
    <row r="74" spans="1:10" ht="13.5" thickBot="1">
      <c r="A74" s="79"/>
      <c r="B74" s="79"/>
      <c r="C74" s="79"/>
      <c r="D74" s="103"/>
      <c r="E74" s="79"/>
      <c r="F74" s="79" t="s">
        <v>0</v>
      </c>
      <c r="G74" s="79"/>
      <c r="H74" s="103">
        <v>0</v>
      </c>
      <c r="I74" s="79"/>
      <c r="J74" s="116"/>
    </row>
    <row r="75" spans="1:10" ht="14.25" thickBot="1" thickTop="1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ht="13.5" thickTop="1"/>
  </sheetData>
  <sheetProtection/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60" zoomScaleNormal="75" zoomScalePageLayoutView="0" workbookViewId="0" topLeftCell="A2">
      <selection activeCell="F43" sqref="F43"/>
    </sheetView>
  </sheetViews>
  <sheetFormatPr defaultColWidth="9.140625" defaultRowHeight="12.75"/>
  <cols>
    <col min="2" max="2" width="10.140625" style="0" bestFit="1" customWidth="1"/>
    <col min="3" max="3" width="9.28125" style="0" bestFit="1" customWidth="1"/>
    <col min="4" max="4" width="10.421875" style="0" bestFit="1" customWidth="1"/>
    <col min="5" max="5" width="9.28125" style="0" bestFit="1" customWidth="1"/>
    <col min="6" max="6" width="17.28125" style="0" customWidth="1"/>
    <col min="7" max="7" width="17.140625" style="0" customWidth="1"/>
    <col min="8" max="8" width="14.8515625" style="0" customWidth="1"/>
    <col min="9" max="9" width="13.8515625" style="0" customWidth="1"/>
    <col min="10" max="10" width="15.00390625" style="0" customWidth="1"/>
  </cols>
  <sheetData>
    <row r="1" spans="1:10" ht="13.5" thickTop="1">
      <c r="A1" s="76" t="s">
        <v>91</v>
      </c>
      <c r="B1" s="76"/>
      <c r="C1" s="76"/>
      <c r="D1" s="76"/>
      <c r="E1" s="76"/>
      <c r="F1" s="143" t="s">
        <v>129</v>
      </c>
      <c r="G1" s="76"/>
      <c r="H1" s="76"/>
      <c r="I1" s="76"/>
      <c r="J1" s="76"/>
    </row>
    <row r="2" spans="1:10" ht="12.75">
      <c r="A2" s="77" t="s">
        <v>2</v>
      </c>
      <c r="B2" s="77"/>
      <c r="C2" s="77"/>
      <c r="D2" s="77"/>
      <c r="E2" s="77"/>
      <c r="F2" s="78"/>
      <c r="G2" s="77"/>
      <c r="H2" s="77"/>
      <c r="I2" s="77"/>
      <c r="J2" s="77" t="s">
        <v>103</v>
      </c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92</v>
      </c>
      <c r="B4" s="79"/>
      <c r="C4" s="79"/>
      <c r="D4" s="75" t="s">
        <v>117</v>
      </c>
      <c r="E4" s="79"/>
      <c r="F4" s="79"/>
      <c r="G4" s="79"/>
      <c r="H4" s="79" t="s">
        <v>4</v>
      </c>
      <c r="I4" s="79"/>
      <c r="J4" s="75" t="s">
        <v>93</v>
      </c>
    </row>
    <row r="5" spans="1:10" ht="13.5" thickBot="1">
      <c r="A5" s="80" t="s">
        <v>94</v>
      </c>
      <c r="B5" s="80"/>
      <c r="C5" s="80"/>
      <c r="D5" s="81" t="s">
        <v>141</v>
      </c>
      <c r="E5" s="80"/>
      <c r="F5" s="80"/>
      <c r="G5" s="80"/>
      <c r="H5" s="80" t="s">
        <v>95</v>
      </c>
      <c r="I5" s="80"/>
      <c r="J5" s="80"/>
    </row>
    <row r="6" spans="1:10" ht="13.5" thickTop="1">
      <c r="A6" s="79"/>
      <c r="B6" s="79"/>
      <c r="C6" s="82" t="s">
        <v>7</v>
      </c>
      <c r="D6" s="79"/>
      <c r="E6" s="79"/>
      <c r="F6" s="79"/>
      <c r="G6" s="79"/>
      <c r="H6" s="79"/>
      <c r="I6" s="79"/>
      <c r="J6" s="79"/>
    </row>
    <row r="7" spans="1:10" ht="12.75">
      <c r="A7" s="82" t="s">
        <v>8</v>
      </c>
      <c r="B7" s="82" t="s">
        <v>9</v>
      </c>
      <c r="C7" s="82" t="s">
        <v>10</v>
      </c>
      <c r="D7" s="82" t="s">
        <v>11</v>
      </c>
      <c r="E7" s="82" t="s">
        <v>12</v>
      </c>
      <c r="F7" s="82" t="s">
        <v>13</v>
      </c>
      <c r="G7" s="82" t="s">
        <v>14</v>
      </c>
      <c r="H7" s="82" t="s">
        <v>15</v>
      </c>
      <c r="I7" s="79"/>
      <c r="J7" s="79"/>
    </row>
    <row r="8" spans="1:10" ht="12.75">
      <c r="A8" s="83" t="s">
        <v>16</v>
      </c>
      <c r="B8" s="83" t="s">
        <v>17</v>
      </c>
      <c r="C8" s="83" t="s">
        <v>18</v>
      </c>
      <c r="D8" s="83" t="s">
        <v>19</v>
      </c>
      <c r="E8" s="83" t="s">
        <v>20</v>
      </c>
      <c r="F8" s="83" t="s">
        <v>21</v>
      </c>
      <c r="G8" s="83" t="s">
        <v>22</v>
      </c>
      <c r="H8" s="83" t="s">
        <v>23</v>
      </c>
      <c r="I8" s="79"/>
      <c r="J8" s="79"/>
    </row>
    <row r="9" spans="2:10" ht="12.75">
      <c r="B9" s="84"/>
      <c r="C9" s="85"/>
      <c r="D9" s="86"/>
      <c r="E9" s="87"/>
      <c r="F9" s="88"/>
      <c r="I9" s="79"/>
      <c r="J9" s="79"/>
    </row>
    <row r="10" spans="1:10" ht="12.75">
      <c r="A10" s="119" t="s">
        <v>71</v>
      </c>
      <c r="B10" s="84">
        <v>5852</v>
      </c>
      <c r="C10" s="85"/>
      <c r="D10" s="86"/>
      <c r="E10" s="87"/>
      <c r="F10" s="88"/>
      <c r="G10" s="138" t="s">
        <v>118</v>
      </c>
      <c r="H10" s="138">
        <v>41804</v>
      </c>
      <c r="I10" s="79"/>
      <c r="J10" s="79"/>
    </row>
    <row r="11" spans="1:10" ht="12.75">
      <c r="A11" s="119" t="s">
        <v>24</v>
      </c>
      <c r="B11" s="84">
        <v>32000</v>
      </c>
      <c r="C11" s="85"/>
      <c r="D11" s="86"/>
      <c r="E11" s="87"/>
      <c r="F11" s="88"/>
      <c r="G11" s="83"/>
      <c r="H11" s="79"/>
      <c r="I11" s="79"/>
      <c r="J11" s="79"/>
    </row>
    <row r="12" spans="1:10" ht="12.75">
      <c r="A12" s="119" t="s">
        <v>69</v>
      </c>
      <c r="B12" s="84">
        <v>35345</v>
      </c>
      <c r="C12" s="85"/>
      <c r="D12" s="86"/>
      <c r="E12" s="87"/>
      <c r="F12" s="88"/>
      <c r="G12" s="83"/>
      <c r="H12" s="79"/>
      <c r="I12" s="79"/>
      <c r="J12" s="79"/>
    </row>
    <row r="13" spans="1:10" ht="12.75">
      <c r="A13" s="119" t="s">
        <v>28</v>
      </c>
      <c r="B13" s="84">
        <v>12428</v>
      </c>
      <c r="C13" s="85"/>
      <c r="D13" s="86"/>
      <c r="E13" s="87"/>
      <c r="F13" s="88"/>
      <c r="G13" s="83"/>
      <c r="H13" s="79"/>
      <c r="I13" s="79"/>
      <c r="J13" s="79"/>
    </row>
    <row r="14" spans="1:10" ht="12.75">
      <c r="A14" s="119" t="s">
        <v>70</v>
      </c>
      <c r="B14" s="84">
        <v>86629</v>
      </c>
      <c r="C14" s="85"/>
      <c r="D14" s="86"/>
      <c r="E14" s="87"/>
      <c r="F14" s="88"/>
      <c r="G14" s="83"/>
      <c r="H14" s="79"/>
      <c r="I14" s="79"/>
      <c r="J14" s="79"/>
    </row>
    <row r="15" spans="1:10" ht="12.75">
      <c r="A15" s="119" t="s">
        <v>96</v>
      </c>
      <c r="B15" s="84">
        <v>3806</v>
      </c>
      <c r="C15" s="85"/>
      <c r="D15" s="86"/>
      <c r="E15" s="87"/>
      <c r="F15" s="88"/>
      <c r="G15" s="83"/>
      <c r="H15" s="79"/>
      <c r="I15" s="79"/>
      <c r="J15" s="79"/>
    </row>
    <row r="16" spans="1:10" ht="12.75">
      <c r="A16" s="119" t="s">
        <v>88</v>
      </c>
      <c r="B16" s="84">
        <v>1320</v>
      </c>
      <c r="C16" s="85"/>
      <c r="D16" s="86"/>
      <c r="E16" s="87"/>
      <c r="F16" s="88"/>
      <c r="G16" s="90" t="s">
        <v>25</v>
      </c>
      <c r="H16" s="91"/>
      <c r="I16" s="91"/>
      <c r="J16" s="91"/>
    </row>
    <row r="17" spans="1:10" ht="12.75">
      <c r="A17" s="119" t="s">
        <v>119</v>
      </c>
      <c r="B17" s="84">
        <v>370</v>
      </c>
      <c r="C17" s="85"/>
      <c r="D17" s="86"/>
      <c r="E17" s="87"/>
      <c r="F17" s="88"/>
      <c r="G17" s="92" t="s">
        <v>26</v>
      </c>
      <c r="H17" s="93"/>
      <c r="I17" s="92" t="s">
        <v>27</v>
      </c>
      <c r="J17" s="93"/>
    </row>
    <row r="18" spans="1:10" ht="12.75">
      <c r="A18" s="119" t="s">
        <v>120</v>
      </c>
      <c r="B18" s="84">
        <v>12250</v>
      </c>
      <c r="C18" s="85"/>
      <c r="D18" s="86"/>
      <c r="E18" s="87"/>
      <c r="F18" s="88"/>
      <c r="G18" s="94" t="s">
        <v>29</v>
      </c>
      <c r="H18" s="95" t="s">
        <v>9</v>
      </c>
      <c r="I18" s="94" t="s">
        <v>29</v>
      </c>
      <c r="J18" s="96" t="s">
        <v>9</v>
      </c>
    </row>
    <row r="19" spans="1:10" ht="12.75">
      <c r="A19" s="79"/>
      <c r="B19" s="97"/>
      <c r="C19" s="79"/>
      <c r="D19" s="79"/>
      <c r="E19" s="98"/>
      <c r="F19" s="79"/>
      <c r="G19" s="99" t="s">
        <v>16</v>
      </c>
      <c r="H19" s="100" t="s">
        <v>17</v>
      </c>
      <c r="I19" s="99" t="s">
        <v>16</v>
      </c>
      <c r="J19" s="101" t="s">
        <v>17</v>
      </c>
    </row>
    <row r="20" spans="1:10" ht="13.5" thickBot="1">
      <c r="A20" s="79" t="s">
        <v>30</v>
      </c>
      <c r="B20" s="102">
        <f>SUM(B9:B19)</f>
        <v>190000</v>
      </c>
      <c r="C20" s="85">
        <v>1.5</v>
      </c>
      <c r="D20" s="102">
        <f>C20*B20</f>
        <v>285000</v>
      </c>
      <c r="E20" s="77">
        <v>238.9</v>
      </c>
      <c r="F20" s="103">
        <f>E20*D20</f>
        <v>68086500</v>
      </c>
      <c r="G20" s="99"/>
      <c r="H20" s="100"/>
      <c r="I20" s="99"/>
      <c r="J20" s="101"/>
    </row>
    <row r="21" spans="1:10" ht="13.5" thickTop="1">
      <c r="A21" s="79"/>
      <c r="B21" s="79"/>
      <c r="C21" s="79"/>
      <c r="D21" s="79"/>
      <c r="E21" s="79"/>
      <c r="F21" s="79"/>
      <c r="G21" s="99"/>
      <c r="H21" s="100"/>
      <c r="I21" s="99"/>
      <c r="J21" s="101"/>
    </row>
    <row r="22" spans="1:10" ht="12.75">
      <c r="A22" s="79"/>
      <c r="B22" s="79"/>
      <c r="C22" s="79"/>
      <c r="D22" s="79"/>
      <c r="E22" s="79"/>
      <c r="F22" s="79"/>
      <c r="G22" s="99"/>
      <c r="H22" s="100"/>
      <c r="I22" s="99"/>
      <c r="J22" s="101"/>
    </row>
    <row r="23" spans="1:10" ht="12.75">
      <c r="A23" s="79" t="s">
        <v>73</v>
      </c>
      <c r="B23" s="79"/>
      <c r="C23" s="79"/>
      <c r="D23" s="79"/>
      <c r="E23" s="79"/>
      <c r="F23" s="79"/>
      <c r="G23" s="99"/>
      <c r="H23" s="100"/>
      <c r="I23" s="99"/>
      <c r="J23" s="101"/>
    </row>
    <row r="24" spans="1:10" ht="12.75">
      <c r="A24" s="79"/>
      <c r="B24" s="104"/>
      <c r="C24" s="79"/>
      <c r="D24" s="104"/>
      <c r="E24" s="79"/>
      <c r="F24" s="104"/>
      <c r="G24" s="99"/>
      <c r="H24" s="100"/>
      <c r="I24" s="99"/>
      <c r="J24" s="101"/>
    </row>
    <row r="25" spans="1:10" ht="12.75">
      <c r="A25" s="79"/>
      <c r="B25" s="77"/>
      <c r="C25" s="79"/>
      <c r="D25" s="77"/>
      <c r="E25" s="79"/>
      <c r="F25" s="77"/>
      <c r="G25" s="99"/>
      <c r="H25" s="100"/>
      <c r="I25" s="99"/>
      <c r="J25" s="101"/>
    </row>
    <row r="26" spans="1:10" ht="12.75">
      <c r="A26" s="79" t="s">
        <v>31</v>
      </c>
      <c r="B26" s="77"/>
      <c r="C26" s="79"/>
      <c r="D26" s="77"/>
      <c r="E26" s="79"/>
      <c r="F26" s="77"/>
      <c r="G26" s="105"/>
      <c r="H26" s="106"/>
      <c r="I26" s="99"/>
      <c r="J26" s="106"/>
    </row>
    <row r="27" spans="1:10" ht="13.5" thickBot="1">
      <c r="A27" s="79"/>
      <c r="B27" s="107">
        <f>B20</f>
        <v>190000</v>
      </c>
      <c r="C27" s="79"/>
      <c r="D27" s="107">
        <f>D20</f>
        <v>285000</v>
      </c>
      <c r="E27" s="79"/>
      <c r="F27" s="108">
        <f>F20</f>
        <v>68086500</v>
      </c>
      <c r="G27" s="109" t="s">
        <v>32</v>
      </c>
      <c r="H27" s="110"/>
      <c r="I27" s="111" t="s">
        <v>32</v>
      </c>
      <c r="J27" s="110"/>
    </row>
    <row r="28" spans="1:10" ht="13.5" thickTop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79"/>
      <c r="B29" s="79"/>
      <c r="C29" s="79"/>
      <c r="D29" s="79"/>
      <c r="E29" s="79"/>
      <c r="F29" s="77"/>
      <c r="G29" s="79"/>
      <c r="H29" s="79"/>
      <c r="I29" s="79"/>
      <c r="J29" s="79"/>
    </row>
    <row r="30" spans="1:10" ht="12.75">
      <c r="A30" s="79" t="s">
        <v>33</v>
      </c>
      <c r="B30" s="79"/>
      <c r="C30" s="79"/>
      <c r="D30" s="79"/>
      <c r="E30" s="91" t="s">
        <v>34</v>
      </c>
      <c r="F30" s="91"/>
      <c r="G30" s="91"/>
      <c r="H30" s="91"/>
      <c r="I30" s="91"/>
      <c r="J30" s="91"/>
    </row>
    <row r="31" spans="1:10" ht="12.75">
      <c r="A31" s="79"/>
      <c r="B31" s="79"/>
      <c r="C31" s="79"/>
      <c r="D31" s="82" t="s">
        <v>35</v>
      </c>
      <c r="E31" s="79"/>
      <c r="F31" s="139"/>
      <c r="G31" s="139"/>
      <c r="H31" s="139"/>
      <c r="I31" s="139"/>
      <c r="J31" s="82"/>
    </row>
    <row r="32" spans="1:10" ht="12.75">
      <c r="A32" s="79" t="s">
        <v>36</v>
      </c>
      <c r="B32" s="79"/>
      <c r="C32" s="79"/>
      <c r="D32" s="83" t="s">
        <v>37</v>
      </c>
      <c r="E32" s="1" t="s">
        <v>86</v>
      </c>
      <c r="F32" s="2" t="s">
        <v>87</v>
      </c>
      <c r="G32" s="2" t="s">
        <v>89</v>
      </c>
      <c r="H32" s="2" t="s">
        <v>90</v>
      </c>
      <c r="I32" s="2" t="s">
        <v>127</v>
      </c>
      <c r="J32" s="83" t="s">
        <v>38</v>
      </c>
    </row>
    <row r="33" spans="1:10" ht="12.75">
      <c r="A33" s="79" t="s">
        <v>39</v>
      </c>
      <c r="B33" s="79"/>
      <c r="C33" s="79"/>
      <c r="D33" s="113"/>
      <c r="E33" s="113"/>
      <c r="G33" s="113"/>
      <c r="H33" s="113"/>
      <c r="I33" s="113"/>
      <c r="J33" s="113">
        <f aca="true" t="shared" si="0" ref="J33:J55">SUM(D33:I33)</f>
        <v>0</v>
      </c>
    </row>
    <row r="34" spans="1:10" ht="12.75">
      <c r="A34" s="79" t="s">
        <v>40</v>
      </c>
      <c r="B34" s="79"/>
      <c r="C34" s="79"/>
      <c r="D34" s="113"/>
      <c r="E34" s="140"/>
      <c r="G34" s="113"/>
      <c r="H34" s="113"/>
      <c r="I34" s="113"/>
      <c r="J34" s="113">
        <f t="shared" si="0"/>
        <v>0</v>
      </c>
    </row>
    <row r="35" spans="1:10" ht="12.75">
      <c r="A35" s="79" t="s">
        <v>41</v>
      </c>
      <c r="B35" s="79"/>
      <c r="C35" s="79"/>
      <c r="D35" s="113"/>
      <c r="E35" s="140"/>
      <c r="H35" s="113"/>
      <c r="I35" s="113"/>
      <c r="J35" s="113">
        <f t="shared" si="0"/>
        <v>0</v>
      </c>
    </row>
    <row r="36" spans="1:10" ht="12.75">
      <c r="A36" s="79" t="s">
        <v>42</v>
      </c>
      <c r="B36" s="79"/>
      <c r="C36" s="79"/>
      <c r="D36" s="113"/>
      <c r="E36" s="113"/>
      <c r="H36" s="113"/>
      <c r="I36" s="113"/>
      <c r="J36" s="113">
        <f t="shared" si="0"/>
        <v>0</v>
      </c>
    </row>
    <row r="37" spans="1:10" ht="12.75">
      <c r="A37" s="79" t="s">
        <v>43</v>
      </c>
      <c r="B37" s="79"/>
      <c r="C37" s="79"/>
      <c r="D37" s="113"/>
      <c r="E37" s="113"/>
      <c r="H37" s="113"/>
      <c r="I37" s="113"/>
      <c r="J37" s="113">
        <f t="shared" si="0"/>
        <v>0</v>
      </c>
    </row>
    <row r="38" spans="1:10" ht="12.75">
      <c r="A38" s="79" t="s">
        <v>74</v>
      </c>
      <c r="B38" s="79"/>
      <c r="C38" s="79"/>
      <c r="D38" s="113"/>
      <c r="E38" s="113"/>
      <c r="H38" s="113"/>
      <c r="I38" s="113"/>
      <c r="J38" s="113">
        <f t="shared" si="0"/>
        <v>0</v>
      </c>
    </row>
    <row r="39" spans="1:10" ht="12.75">
      <c r="A39" s="79" t="s">
        <v>121</v>
      </c>
      <c r="B39" s="79"/>
      <c r="C39" s="79"/>
      <c r="D39" s="113"/>
      <c r="E39" s="113"/>
      <c r="H39" s="113"/>
      <c r="I39" s="113"/>
      <c r="J39" s="113">
        <f t="shared" si="0"/>
        <v>0</v>
      </c>
    </row>
    <row r="40" spans="1:10" ht="12.75">
      <c r="A40" s="79" t="s">
        <v>75</v>
      </c>
      <c r="B40" s="79"/>
      <c r="C40" s="79"/>
      <c r="D40" s="113"/>
      <c r="E40" s="113"/>
      <c r="H40" s="113"/>
      <c r="I40" s="113"/>
      <c r="J40" s="113">
        <f t="shared" si="0"/>
        <v>0</v>
      </c>
    </row>
    <row r="41" spans="1:10" ht="12.75">
      <c r="A41" s="79" t="s">
        <v>122</v>
      </c>
      <c r="B41" s="79"/>
      <c r="C41" s="79"/>
      <c r="D41" s="113"/>
      <c r="E41" s="113"/>
      <c r="H41" s="113"/>
      <c r="I41" s="113"/>
      <c r="J41" s="113">
        <f t="shared" si="0"/>
        <v>0</v>
      </c>
    </row>
    <row r="42" spans="1:10" ht="12.75">
      <c r="A42" s="79" t="s">
        <v>44</v>
      </c>
      <c r="B42" s="79"/>
      <c r="C42" s="79"/>
      <c r="D42" s="113"/>
      <c r="E42" s="113"/>
      <c r="H42" s="113"/>
      <c r="I42" s="113"/>
      <c r="J42" s="113">
        <f t="shared" si="0"/>
        <v>0</v>
      </c>
    </row>
    <row r="43" spans="1:10" ht="12.75">
      <c r="A43" s="79" t="s">
        <v>45</v>
      </c>
      <c r="B43" s="79"/>
      <c r="C43" s="79"/>
      <c r="D43" s="113"/>
      <c r="E43" s="113"/>
      <c r="H43" s="113"/>
      <c r="I43" s="113"/>
      <c r="J43" s="113">
        <f t="shared" si="0"/>
        <v>0</v>
      </c>
    </row>
    <row r="44" spans="1:10" ht="12.75">
      <c r="A44" s="79" t="s">
        <v>46</v>
      </c>
      <c r="B44" s="79"/>
      <c r="C44" s="79"/>
      <c r="D44" s="113"/>
      <c r="E44" s="113"/>
      <c r="H44" s="113"/>
      <c r="I44" s="113"/>
      <c r="J44" s="113">
        <f t="shared" si="0"/>
        <v>0</v>
      </c>
    </row>
    <row r="45" spans="1:10" ht="12.75">
      <c r="A45" s="79" t="s">
        <v>47</v>
      </c>
      <c r="B45" s="79"/>
      <c r="C45" s="79"/>
      <c r="D45" s="113"/>
      <c r="E45" s="113"/>
      <c r="H45" s="113"/>
      <c r="I45" s="113"/>
      <c r="J45" s="113">
        <f t="shared" si="0"/>
        <v>0</v>
      </c>
    </row>
    <row r="46" spans="1:10" ht="12.75">
      <c r="A46" s="79" t="s">
        <v>48</v>
      </c>
      <c r="B46" s="79"/>
      <c r="C46" s="79"/>
      <c r="D46" s="113"/>
      <c r="E46" s="113"/>
      <c r="H46" s="113"/>
      <c r="I46" s="113"/>
      <c r="J46" s="113">
        <f t="shared" si="0"/>
        <v>0</v>
      </c>
    </row>
    <row r="47" spans="1:10" ht="12.75">
      <c r="A47" s="79" t="s">
        <v>49</v>
      </c>
      <c r="B47" s="79"/>
      <c r="C47" s="79"/>
      <c r="D47" s="113"/>
      <c r="E47" s="113"/>
      <c r="H47" s="113"/>
      <c r="I47" s="113"/>
      <c r="J47" s="113">
        <f t="shared" si="0"/>
        <v>0</v>
      </c>
    </row>
    <row r="48" spans="1:10" ht="12.75">
      <c r="A48" s="79" t="s">
        <v>80</v>
      </c>
      <c r="B48" s="79"/>
      <c r="C48" s="79"/>
      <c r="D48" s="113"/>
      <c r="E48" s="113"/>
      <c r="H48" s="113"/>
      <c r="I48" s="113"/>
      <c r="J48" s="113">
        <f t="shared" si="0"/>
        <v>0</v>
      </c>
    </row>
    <row r="49" spans="1:10" ht="12.75">
      <c r="A49" s="79" t="s">
        <v>77</v>
      </c>
      <c r="B49" s="79"/>
      <c r="C49" s="79"/>
      <c r="D49" s="113"/>
      <c r="E49" s="113"/>
      <c r="H49" s="113"/>
      <c r="I49" s="113"/>
      <c r="J49" s="113">
        <f t="shared" si="0"/>
        <v>0</v>
      </c>
    </row>
    <row r="50" spans="1:10" ht="12.75">
      <c r="A50" s="79" t="s">
        <v>123</v>
      </c>
      <c r="B50" s="79"/>
      <c r="C50" s="79"/>
      <c r="D50" s="113"/>
      <c r="E50" s="113"/>
      <c r="H50" s="113"/>
      <c r="J50" s="113">
        <f t="shared" si="0"/>
        <v>0</v>
      </c>
    </row>
    <row r="51" spans="1:10" ht="12.75">
      <c r="A51" s="79" t="s">
        <v>98</v>
      </c>
      <c r="B51" s="79"/>
      <c r="C51" s="79"/>
      <c r="D51" s="113"/>
      <c r="E51" s="113"/>
      <c r="G51" s="113"/>
      <c r="H51" s="113"/>
      <c r="I51" s="113"/>
      <c r="J51" s="113">
        <f t="shared" si="0"/>
        <v>0</v>
      </c>
    </row>
    <row r="52" spans="1:10" ht="12.75">
      <c r="A52" s="79" t="s">
        <v>99</v>
      </c>
      <c r="B52" s="79"/>
      <c r="C52" s="79"/>
      <c r="D52" s="113"/>
      <c r="E52" s="113"/>
      <c r="G52" s="113"/>
      <c r="H52" s="113"/>
      <c r="I52" s="113"/>
      <c r="J52" s="113">
        <f t="shared" si="0"/>
        <v>0</v>
      </c>
    </row>
    <row r="53" spans="1:10" ht="12.75">
      <c r="A53" s="79" t="s">
        <v>124</v>
      </c>
      <c r="B53" s="79"/>
      <c r="C53" s="79"/>
      <c r="D53" s="113"/>
      <c r="E53" s="113"/>
      <c r="G53" s="113"/>
      <c r="H53" s="113"/>
      <c r="I53" s="113"/>
      <c r="J53" s="113">
        <f t="shared" si="0"/>
        <v>0</v>
      </c>
    </row>
    <row r="54" spans="1:10" ht="12.75">
      <c r="A54" s="79" t="s">
        <v>100</v>
      </c>
      <c r="B54" s="79"/>
      <c r="C54" s="79"/>
      <c r="D54" s="113"/>
      <c r="E54" s="113"/>
      <c r="G54" s="113"/>
      <c r="H54" s="113"/>
      <c r="I54" s="113"/>
      <c r="J54" s="113">
        <f t="shared" si="0"/>
        <v>0</v>
      </c>
    </row>
    <row r="55" spans="1:10" ht="12.75">
      <c r="A55" s="79" t="s">
        <v>101</v>
      </c>
      <c r="B55" s="79"/>
      <c r="C55" s="79"/>
      <c r="D55" s="113"/>
      <c r="E55" s="113"/>
      <c r="G55" s="113"/>
      <c r="H55" s="113"/>
      <c r="I55" s="113"/>
      <c r="J55" s="113">
        <f t="shared" si="0"/>
        <v>0</v>
      </c>
    </row>
    <row r="56" spans="1:10" ht="12.75">
      <c r="A56" s="114" t="s">
        <v>50</v>
      </c>
      <c r="B56" s="114"/>
      <c r="C56" s="114"/>
      <c r="D56" s="115">
        <f>SUM(D33:D55)</f>
        <v>0</v>
      </c>
      <c r="E56" s="115">
        <f>SUM(E33:E55)</f>
        <v>0</v>
      </c>
      <c r="F56" s="141"/>
      <c r="G56" s="115">
        <f>SUM(G33:G55)</f>
        <v>0</v>
      </c>
      <c r="H56" s="115">
        <f>SUM(H33:H55)</f>
        <v>0</v>
      </c>
      <c r="I56" s="115">
        <f>SUM(I33:I55)</f>
        <v>0</v>
      </c>
      <c r="J56" s="115">
        <f>SUM(J33:J55)</f>
        <v>0</v>
      </c>
    </row>
    <row r="57" spans="1:10" ht="12.75">
      <c r="A57" s="79" t="s">
        <v>51</v>
      </c>
      <c r="B57" s="79"/>
      <c r="C57" s="79"/>
      <c r="D57" s="113"/>
      <c r="E57" s="113"/>
      <c r="G57" s="113"/>
      <c r="H57" s="113"/>
      <c r="I57" s="113"/>
      <c r="J57" s="113"/>
    </row>
    <row r="58" spans="1:10" ht="12.75">
      <c r="A58" s="79" t="s">
        <v>52</v>
      </c>
      <c r="B58" s="79"/>
      <c r="C58" s="79"/>
      <c r="D58" s="113"/>
      <c r="E58" s="113"/>
      <c r="G58" s="113"/>
      <c r="H58" s="113"/>
      <c r="I58" s="113"/>
      <c r="J58" s="113">
        <f aca="true" t="shared" si="1" ref="J58:J67">SUM(D58:I58)</f>
        <v>0</v>
      </c>
    </row>
    <row r="59" spans="1:10" ht="12.75">
      <c r="A59" s="79" t="s">
        <v>102</v>
      </c>
      <c r="B59" s="79"/>
      <c r="C59" s="79"/>
      <c r="D59" s="113"/>
      <c r="E59" s="113"/>
      <c r="G59" s="113"/>
      <c r="H59" s="113"/>
      <c r="I59" s="113"/>
      <c r="J59" s="113">
        <f t="shared" si="1"/>
        <v>0</v>
      </c>
    </row>
    <row r="60" spans="1:10" ht="12.75">
      <c r="A60" s="79" t="s">
        <v>54</v>
      </c>
      <c r="B60" s="79"/>
      <c r="C60" s="79"/>
      <c r="D60" s="113"/>
      <c r="E60" s="113"/>
      <c r="G60" s="113"/>
      <c r="H60" s="113"/>
      <c r="I60" s="113"/>
      <c r="J60" s="113">
        <f t="shared" si="1"/>
        <v>0</v>
      </c>
    </row>
    <row r="61" spans="1:10" ht="12.75">
      <c r="A61" s="79" t="s">
        <v>55</v>
      </c>
      <c r="B61" s="79"/>
      <c r="C61" s="79"/>
      <c r="D61" s="113"/>
      <c r="E61" s="113"/>
      <c r="G61" s="113"/>
      <c r="H61" s="113"/>
      <c r="I61" s="113"/>
      <c r="J61" s="113">
        <f t="shared" si="1"/>
        <v>0</v>
      </c>
    </row>
    <row r="62" spans="1:10" ht="12.75">
      <c r="A62" s="79" t="s">
        <v>56</v>
      </c>
      <c r="B62" s="79"/>
      <c r="C62" s="79"/>
      <c r="D62" s="113"/>
      <c r="E62" s="113"/>
      <c r="G62" s="113"/>
      <c r="H62" s="113"/>
      <c r="I62" s="113"/>
      <c r="J62" s="113">
        <f t="shared" si="1"/>
        <v>0</v>
      </c>
    </row>
    <row r="63" spans="1:10" ht="12.75">
      <c r="A63" s="79" t="s">
        <v>57</v>
      </c>
      <c r="B63" s="79"/>
      <c r="C63" s="79"/>
      <c r="D63" s="113"/>
      <c r="E63" s="113"/>
      <c r="G63" s="113"/>
      <c r="H63" s="113"/>
      <c r="I63" s="113"/>
      <c r="J63" s="113">
        <f t="shared" si="1"/>
        <v>0</v>
      </c>
    </row>
    <row r="64" spans="1:10" ht="12.75">
      <c r="A64" s="79" t="s">
        <v>58</v>
      </c>
      <c r="B64" s="79"/>
      <c r="C64" s="79"/>
      <c r="D64" s="113"/>
      <c r="E64" s="113"/>
      <c r="G64" s="113"/>
      <c r="H64" s="113"/>
      <c r="I64" s="113"/>
      <c r="J64" s="113">
        <f t="shared" si="1"/>
        <v>0</v>
      </c>
    </row>
    <row r="65" spans="1:10" ht="12.75">
      <c r="A65" s="79" t="s">
        <v>59</v>
      </c>
      <c r="B65" s="79"/>
      <c r="C65" s="79"/>
      <c r="D65" s="113"/>
      <c r="E65" s="113"/>
      <c r="G65" s="113"/>
      <c r="H65" s="113"/>
      <c r="I65" s="113"/>
      <c r="J65" s="113">
        <f t="shared" si="1"/>
        <v>0</v>
      </c>
    </row>
    <row r="66" spans="1:10" ht="12.75">
      <c r="A66" s="79" t="s">
        <v>60</v>
      </c>
      <c r="B66" s="79"/>
      <c r="C66" s="79"/>
      <c r="D66" s="113"/>
      <c r="E66" s="113"/>
      <c r="G66" s="113"/>
      <c r="H66" s="113"/>
      <c r="I66" s="113"/>
      <c r="J66" s="113">
        <f t="shared" si="1"/>
        <v>0</v>
      </c>
    </row>
    <row r="67" spans="1:10" ht="12.75">
      <c r="A67" s="79" t="s">
        <v>61</v>
      </c>
      <c r="B67" s="79"/>
      <c r="C67" s="79"/>
      <c r="D67" s="113"/>
      <c r="E67" s="113"/>
      <c r="G67" s="113"/>
      <c r="H67" s="113">
        <f>J56*0.07</f>
        <v>0</v>
      </c>
      <c r="I67" s="113"/>
      <c r="J67" s="113">
        <f t="shared" si="1"/>
        <v>0</v>
      </c>
    </row>
    <row r="68" spans="1:10" ht="12.75">
      <c r="A68" s="79"/>
      <c r="B68" s="79"/>
      <c r="C68" s="79"/>
      <c r="D68" s="113"/>
      <c r="E68" s="113"/>
      <c r="G68" s="113"/>
      <c r="H68" s="113"/>
      <c r="I68" s="113"/>
      <c r="J68" s="113"/>
    </row>
    <row r="69" spans="1:10" ht="12.75">
      <c r="A69" s="114" t="s">
        <v>62</v>
      </c>
      <c r="B69" s="114"/>
      <c r="C69" s="114"/>
      <c r="D69" s="115">
        <f>SUM(D57:D67)</f>
        <v>0</v>
      </c>
      <c r="E69" s="115">
        <f>SUM(E57:E67)</f>
        <v>0</v>
      </c>
      <c r="F69" s="141"/>
      <c r="G69" s="115">
        <f>SUM(G57:G67)</f>
        <v>0</v>
      </c>
      <c r="H69" s="115">
        <f>SUM(H57:H67)</f>
        <v>0</v>
      </c>
      <c r="I69" s="115">
        <f>SUM(I57:I67)</f>
        <v>0</v>
      </c>
      <c r="J69" s="115">
        <f>SUM(J57:J67)</f>
        <v>0</v>
      </c>
    </row>
    <row r="70" spans="1:10" ht="12.75">
      <c r="A70" s="79"/>
      <c r="B70" s="79"/>
      <c r="C70" s="79"/>
      <c r="D70" s="79"/>
      <c r="E70" s="79"/>
      <c r="G70" s="79"/>
      <c r="H70" s="79"/>
      <c r="I70" s="79"/>
      <c r="J70" s="79"/>
    </row>
    <row r="71" spans="1:10" ht="12.75">
      <c r="A71" s="79" t="s">
        <v>63</v>
      </c>
      <c r="B71" s="79"/>
      <c r="C71" s="79"/>
      <c r="D71" s="117">
        <f>D69+D56</f>
        <v>0</v>
      </c>
      <c r="E71" s="117">
        <f>E69+E56</f>
        <v>0</v>
      </c>
      <c r="G71" s="117">
        <f>G69+G56</f>
        <v>0</v>
      </c>
      <c r="H71" s="117">
        <f>H69+H56</f>
        <v>0</v>
      </c>
      <c r="I71" s="117">
        <f>I69+I56</f>
        <v>0</v>
      </c>
      <c r="J71" s="117">
        <f>J69+J56</f>
        <v>0</v>
      </c>
    </row>
    <row r="72" spans="1:10" ht="13.5" thickBot="1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13.5" thickTop="1">
      <c r="A73" s="79"/>
      <c r="B73" s="79" t="s">
        <v>64</v>
      </c>
      <c r="C73" s="79"/>
      <c r="D73" s="79"/>
      <c r="E73" s="79"/>
      <c r="F73" s="79" t="s">
        <v>65</v>
      </c>
      <c r="G73" s="79"/>
      <c r="H73" s="79"/>
      <c r="I73" s="79"/>
      <c r="J73" s="82" t="s">
        <v>125</v>
      </c>
    </row>
    <row r="74" spans="1:10" ht="12.75">
      <c r="A74" s="79"/>
      <c r="B74" s="82" t="s">
        <v>66</v>
      </c>
      <c r="C74" s="79" t="s">
        <v>67</v>
      </c>
      <c r="D74" s="82" t="s">
        <v>68</v>
      </c>
      <c r="E74" s="79"/>
      <c r="F74" s="82" t="s">
        <v>66</v>
      </c>
      <c r="G74" s="82" t="s">
        <v>67</v>
      </c>
      <c r="H74" s="82" t="s">
        <v>68</v>
      </c>
      <c r="I74" s="79"/>
      <c r="J74" s="82" t="s">
        <v>126</v>
      </c>
    </row>
    <row r="75" spans="1:10" ht="12.75">
      <c r="A75" s="79"/>
      <c r="B75" s="79"/>
      <c r="C75" s="79"/>
      <c r="D75" s="79"/>
      <c r="E75" s="79"/>
      <c r="F75" s="79" t="s">
        <v>78</v>
      </c>
      <c r="G75" s="142" t="s">
        <v>130</v>
      </c>
      <c r="H75" s="113">
        <v>10691455</v>
      </c>
      <c r="I75" t="s">
        <v>134</v>
      </c>
      <c r="J75" s="79"/>
    </row>
    <row r="76" spans="1:10" ht="12.75">
      <c r="A76" s="79"/>
      <c r="B76" s="79"/>
      <c r="C76" s="79"/>
      <c r="D76" s="79"/>
      <c r="E76" s="79"/>
      <c r="F76" s="79"/>
      <c r="G76" s="142" t="s">
        <v>131</v>
      </c>
      <c r="H76" s="113">
        <v>42875911</v>
      </c>
      <c r="I76" t="s">
        <v>133</v>
      </c>
      <c r="J76" s="79"/>
    </row>
    <row r="77" spans="1:10" ht="12.75">
      <c r="A77" s="79"/>
      <c r="B77" s="79"/>
      <c r="C77" s="79"/>
      <c r="D77" s="79"/>
      <c r="E77" s="79"/>
      <c r="F77" s="79"/>
      <c r="G77" s="142" t="s">
        <v>132</v>
      </c>
      <c r="H77" s="113">
        <v>41414409</v>
      </c>
      <c r="I77" t="s">
        <v>133</v>
      </c>
      <c r="J77" s="79"/>
    </row>
    <row r="78" spans="1:10" ht="12.75">
      <c r="A78" s="79"/>
      <c r="B78" s="79"/>
      <c r="C78" s="79"/>
      <c r="D78" s="79"/>
      <c r="E78" s="79"/>
      <c r="F78" s="79"/>
      <c r="G78" s="142"/>
      <c r="H78" s="113">
        <v>8500000</v>
      </c>
      <c r="I78" t="s">
        <v>135</v>
      </c>
      <c r="J78" s="79"/>
    </row>
    <row r="79" spans="1:10" ht="12.75">
      <c r="A79" s="79"/>
      <c r="B79" s="79"/>
      <c r="C79" s="79"/>
      <c r="D79" s="79"/>
      <c r="E79" s="79"/>
      <c r="F79" s="79"/>
      <c r="G79" s="142"/>
      <c r="H79" s="113"/>
      <c r="I79" s="79"/>
      <c r="J79" s="79"/>
    </row>
    <row r="80" spans="1:10" ht="12.75">
      <c r="A80" s="79"/>
      <c r="B80" s="79"/>
      <c r="C80" s="79"/>
      <c r="D80" s="113"/>
      <c r="E80" s="79"/>
      <c r="F80" s="79"/>
      <c r="G80" s="79"/>
      <c r="H80" s="113"/>
      <c r="I80" s="79"/>
      <c r="J80" s="79"/>
    </row>
    <row r="81" spans="1:10" ht="13.5" thickBot="1">
      <c r="A81" s="79"/>
      <c r="B81" s="79" t="s">
        <v>0</v>
      </c>
      <c r="C81" s="79"/>
      <c r="D81" s="103">
        <f>SUM(D75:D80)</f>
        <v>0</v>
      </c>
      <c r="E81" s="79"/>
      <c r="F81" s="79" t="s">
        <v>0</v>
      </c>
      <c r="G81" s="79"/>
      <c r="H81" s="103">
        <f>SUM(H75:H80)</f>
        <v>103481775</v>
      </c>
      <c r="I81" s="79"/>
      <c r="J81" s="103">
        <f>J71+H81</f>
        <v>103481775</v>
      </c>
    </row>
    <row r="82" spans="1:10" ht="14.25" thickBot="1" thickTop="1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ht="13.5" thickTop="1"/>
  </sheetData>
  <sheetProtection/>
  <printOptions/>
  <pageMargins left="0.75" right="0.75" top="1" bottom="1" header="0.5" footer="0.5"/>
  <pageSetup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4.57421875" style="0" customWidth="1"/>
    <col min="2" max="2" width="14.00390625" style="0" customWidth="1"/>
    <col min="3" max="3" width="11.421875" style="0" customWidth="1"/>
    <col min="4" max="4" width="14.00390625" style="0" bestFit="1" customWidth="1"/>
    <col min="5" max="5" width="14.00390625" style="0" customWidth="1"/>
    <col min="6" max="6" width="16.28125" style="0" customWidth="1"/>
    <col min="7" max="7" width="16.8515625" style="0" customWidth="1"/>
    <col min="8" max="8" width="12.00390625" style="0" customWidth="1"/>
    <col min="10" max="10" width="14.7109375" style="0" customWidth="1"/>
  </cols>
  <sheetData>
    <row r="1" spans="1:10" ht="13.5" thickTop="1">
      <c r="A1" s="76" t="s">
        <v>91</v>
      </c>
      <c r="B1" s="76"/>
      <c r="C1" s="76"/>
      <c r="D1" s="76"/>
      <c r="E1" s="137" t="s">
        <v>128</v>
      </c>
      <c r="F1" s="76"/>
      <c r="G1" s="76"/>
      <c r="H1" s="76"/>
      <c r="I1" s="76"/>
      <c r="J1" s="76"/>
    </row>
    <row r="2" spans="1:10" ht="12.75">
      <c r="A2" s="77" t="s">
        <v>2</v>
      </c>
      <c r="B2" s="77"/>
      <c r="C2" s="77"/>
      <c r="D2" s="77"/>
      <c r="E2" s="77"/>
      <c r="F2" s="78"/>
      <c r="G2" s="77"/>
      <c r="H2" s="77"/>
      <c r="I2" s="77"/>
      <c r="J2" s="77" t="s">
        <v>103</v>
      </c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92</v>
      </c>
      <c r="B4" s="79"/>
      <c r="C4" s="79"/>
      <c r="D4" s="75" t="s">
        <v>110</v>
      </c>
      <c r="E4" s="79"/>
      <c r="F4" s="79"/>
      <c r="G4" s="79"/>
      <c r="H4" s="79" t="s">
        <v>4</v>
      </c>
      <c r="I4" s="79"/>
      <c r="J4" s="75" t="s">
        <v>93</v>
      </c>
    </row>
    <row r="5" spans="1:10" ht="13.5" thickBot="1">
      <c r="A5" s="80" t="s">
        <v>94</v>
      </c>
      <c r="B5" s="80"/>
      <c r="C5" s="80"/>
      <c r="D5" s="81" t="s">
        <v>147</v>
      </c>
      <c r="E5" s="80"/>
      <c r="F5" s="80"/>
      <c r="G5" s="80"/>
      <c r="H5" s="80" t="s">
        <v>95</v>
      </c>
      <c r="I5" s="80"/>
      <c r="J5" s="80"/>
    </row>
    <row r="6" spans="1:10" ht="13.5" thickTop="1">
      <c r="A6" s="79"/>
      <c r="B6" s="79"/>
      <c r="C6" s="82" t="s">
        <v>7</v>
      </c>
      <c r="D6" s="79"/>
      <c r="E6" s="79"/>
      <c r="F6" s="79"/>
      <c r="G6" s="79"/>
      <c r="H6" s="79"/>
      <c r="I6" s="79"/>
      <c r="J6" s="79"/>
    </row>
    <row r="7" spans="1:10" ht="12.75">
      <c r="A7" s="82" t="s">
        <v>8</v>
      </c>
      <c r="B7" s="82" t="s">
        <v>9</v>
      </c>
      <c r="C7" s="82" t="s">
        <v>10</v>
      </c>
      <c r="D7" s="82" t="s">
        <v>11</v>
      </c>
      <c r="E7" s="82" t="s">
        <v>12</v>
      </c>
      <c r="F7" s="82" t="s">
        <v>13</v>
      </c>
      <c r="G7" s="82" t="s">
        <v>14</v>
      </c>
      <c r="H7" s="82" t="s">
        <v>15</v>
      </c>
      <c r="I7" s="79"/>
      <c r="J7" s="79"/>
    </row>
    <row r="8" spans="1:10" ht="12.75">
      <c r="A8" s="83" t="s">
        <v>16</v>
      </c>
      <c r="B8" s="83" t="s">
        <v>17</v>
      </c>
      <c r="C8" s="83" t="s">
        <v>18</v>
      </c>
      <c r="D8" s="83" t="s">
        <v>19</v>
      </c>
      <c r="E8" s="83" t="s">
        <v>20</v>
      </c>
      <c r="F8" s="83" t="s">
        <v>21</v>
      </c>
      <c r="G8" s="83" t="s">
        <v>22</v>
      </c>
      <c r="H8" s="83" t="s">
        <v>23</v>
      </c>
      <c r="I8" s="79"/>
      <c r="J8" s="79"/>
    </row>
    <row r="9" spans="1:10" ht="12.75">
      <c r="A9" s="119" t="s">
        <v>71</v>
      </c>
      <c r="B9" s="84">
        <v>5000</v>
      </c>
      <c r="C9" s="85"/>
      <c r="D9" s="86"/>
      <c r="E9" s="87"/>
      <c r="F9" s="88"/>
      <c r="G9" s="89" t="s">
        <v>104</v>
      </c>
      <c r="H9" s="201" t="s">
        <v>148</v>
      </c>
      <c r="I9" s="79"/>
      <c r="J9" s="79"/>
    </row>
    <row r="10" spans="1:10" ht="12.75">
      <c r="A10" s="119" t="s">
        <v>24</v>
      </c>
      <c r="B10" s="84">
        <v>27548</v>
      </c>
      <c r="C10" s="85"/>
      <c r="D10" s="86"/>
      <c r="E10" s="87"/>
      <c r="F10" s="88"/>
      <c r="G10" s="83"/>
      <c r="H10" s="79"/>
      <c r="I10" s="79"/>
      <c r="J10" s="79"/>
    </row>
    <row r="11" spans="1:10" ht="12.75">
      <c r="A11" s="119" t="s">
        <v>69</v>
      </c>
      <c r="B11" s="84">
        <v>5010</v>
      </c>
      <c r="C11" s="85"/>
      <c r="D11" s="86"/>
      <c r="E11" s="87"/>
      <c r="F11" s="88"/>
      <c r="G11" s="83"/>
      <c r="H11" s="79"/>
      <c r="I11" s="79"/>
      <c r="J11" s="79"/>
    </row>
    <row r="12" spans="1:10" ht="12.75">
      <c r="A12" s="119" t="s">
        <v>28</v>
      </c>
      <c r="B12" s="84">
        <v>1250</v>
      </c>
      <c r="C12" s="85"/>
      <c r="D12" s="86"/>
      <c r="E12" s="87"/>
      <c r="F12" s="88"/>
      <c r="G12" s="83"/>
      <c r="H12" s="79"/>
      <c r="I12" s="79"/>
      <c r="J12" s="79"/>
    </row>
    <row r="13" spans="1:10" ht="12.75">
      <c r="A13" s="119" t="s">
        <v>70</v>
      </c>
      <c r="B13" s="84">
        <v>13923</v>
      </c>
      <c r="C13" s="85"/>
      <c r="D13" s="86"/>
      <c r="E13" s="87"/>
      <c r="F13" s="88"/>
      <c r="G13" s="90" t="s">
        <v>25</v>
      </c>
      <c r="H13" s="91"/>
      <c r="I13" s="91"/>
      <c r="J13" s="91"/>
    </row>
    <row r="14" spans="1:10" ht="12.75">
      <c r="A14" s="119" t="s">
        <v>96</v>
      </c>
      <c r="B14" s="84">
        <v>4000</v>
      </c>
      <c r="C14" s="85"/>
      <c r="D14" s="86"/>
      <c r="E14" s="87"/>
      <c r="F14" s="88"/>
      <c r="G14" s="92" t="s">
        <v>26</v>
      </c>
      <c r="H14" s="93"/>
      <c r="I14" s="92" t="s">
        <v>27</v>
      </c>
      <c r="J14" s="93"/>
    </row>
    <row r="15" spans="1:10" ht="12.75">
      <c r="A15" s="119" t="s">
        <v>88</v>
      </c>
      <c r="B15" s="84">
        <v>0</v>
      </c>
      <c r="C15" s="85"/>
      <c r="D15" s="86"/>
      <c r="E15" s="87"/>
      <c r="F15" s="88"/>
      <c r="G15" s="94" t="s">
        <v>29</v>
      </c>
      <c r="H15" s="95" t="s">
        <v>9</v>
      </c>
      <c r="I15" s="94" t="s">
        <v>29</v>
      </c>
      <c r="J15" s="96" t="s">
        <v>9</v>
      </c>
    </row>
    <row r="16" spans="1:10" ht="25.5">
      <c r="A16" s="136" t="s">
        <v>112</v>
      </c>
      <c r="B16" s="97">
        <v>0</v>
      </c>
      <c r="C16" s="79"/>
      <c r="D16" s="79"/>
      <c r="E16" s="98"/>
      <c r="F16" s="79"/>
      <c r="G16" s="99" t="s">
        <v>16</v>
      </c>
      <c r="H16" s="100" t="s">
        <v>17</v>
      </c>
      <c r="I16" s="99" t="s">
        <v>16</v>
      </c>
      <c r="J16" s="101" t="s">
        <v>17</v>
      </c>
    </row>
    <row r="17" spans="1:10" ht="13.5" thickBot="1">
      <c r="A17" s="79" t="s">
        <v>30</v>
      </c>
      <c r="B17" s="102">
        <f>SUM(B9:B16)</f>
        <v>56731</v>
      </c>
      <c r="C17" s="85">
        <v>1.5</v>
      </c>
      <c r="D17" s="102">
        <f>B17*C17</f>
        <v>85096.5</v>
      </c>
      <c r="E17" s="118">
        <v>202.2374</v>
      </c>
      <c r="F17" s="103">
        <f>E17*D17</f>
        <v>17209694.9091</v>
      </c>
      <c r="G17" s="99"/>
      <c r="H17" s="100"/>
      <c r="I17" s="99"/>
      <c r="J17" s="101"/>
    </row>
    <row r="18" spans="1:10" ht="13.5" thickTop="1">
      <c r="A18" s="79" t="s">
        <v>97</v>
      </c>
      <c r="B18" s="79"/>
      <c r="C18" s="79"/>
      <c r="D18" s="79"/>
      <c r="E18" s="79"/>
      <c r="F18" s="79"/>
      <c r="G18" s="99"/>
      <c r="H18" s="100"/>
      <c r="I18" s="99"/>
      <c r="J18" s="101"/>
    </row>
    <row r="19" spans="1:10" ht="12.75">
      <c r="A19" s="79"/>
      <c r="B19" s="79"/>
      <c r="C19" s="79"/>
      <c r="D19" s="79"/>
      <c r="E19" s="79"/>
      <c r="F19" s="79"/>
      <c r="G19" s="99"/>
      <c r="H19" s="100"/>
      <c r="I19" s="99"/>
      <c r="J19" s="101"/>
    </row>
    <row r="20" spans="1:10" ht="12.75">
      <c r="A20" s="79" t="s">
        <v>73</v>
      </c>
      <c r="B20" s="79"/>
      <c r="C20" s="79"/>
      <c r="D20" s="79"/>
      <c r="E20" s="79"/>
      <c r="F20" s="79"/>
      <c r="G20" s="99"/>
      <c r="H20" s="100"/>
      <c r="I20" s="99"/>
      <c r="J20" s="101"/>
    </row>
    <row r="21" spans="1:10" ht="12.75">
      <c r="A21" s="79"/>
      <c r="B21" s="104"/>
      <c r="C21" s="79"/>
      <c r="D21" s="104"/>
      <c r="E21" s="79"/>
      <c r="F21" s="104"/>
      <c r="G21" s="99"/>
      <c r="H21" s="100"/>
      <c r="I21" s="99"/>
      <c r="J21" s="101"/>
    </row>
    <row r="22" spans="1:10" ht="12.75">
      <c r="A22" s="79"/>
      <c r="B22" s="77"/>
      <c r="C22" s="79"/>
      <c r="D22" s="77"/>
      <c r="E22" s="79"/>
      <c r="F22" s="77"/>
      <c r="G22" s="99"/>
      <c r="H22" s="100"/>
      <c r="I22" s="99"/>
      <c r="J22" s="101"/>
    </row>
    <row r="23" spans="1:10" ht="12.75">
      <c r="A23" s="79" t="s">
        <v>31</v>
      </c>
      <c r="B23" s="77"/>
      <c r="C23" s="79"/>
      <c r="D23" s="77"/>
      <c r="E23" s="79"/>
      <c r="F23" s="77"/>
      <c r="G23" s="105"/>
      <c r="H23" s="106"/>
      <c r="I23" s="99"/>
      <c r="J23" s="106"/>
    </row>
    <row r="24" spans="1:10" ht="13.5" thickBot="1">
      <c r="A24" s="79"/>
      <c r="B24" s="107">
        <f>B17</f>
        <v>56731</v>
      </c>
      <c r="C24" s="79"/>
      <c r="D24" s="107">
        <f>D17</f>
        <v>85096.5</v>
      </c>
      <c r="E24" s="79"/>
      <c r="F24" s="108">
        <f>F17</f>
        <v>17209694.9091</v>
      </c>
      <c r="G24" s="109" t="s">
        <v>32</v>
      </c>
      <c r="H24" s="110"/>
      <c r="I24" s="111" t="s">
        <v>32</v>
      </c>
      <c r="J24" s="110"/>
    </row>
    <row r="25" spans="1:10" ht="13.5" thickTop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2.75">
      <c r="A26" s="79"/>
      <c r="B26" s="79"/>
      <c r="C26" s="79"/>
      <c r="D26" s="79"/>
      <c r="E26" s="79"/>
      <c r="F26" s="77"/>
      <c r="G26" s="79"/>
      <c r="H26" s="79"/>
      <c r="I26" s="79"/>
      <c r="J26" s="79"/>
    </row>
    <row r="27" spans="1:10" ht="12.75">
      <c r="A27" s="79" t="s">
        <v>33</v>
      </c>
      <c r="B27" s="79"/>
      <c r="C27" s="79"/>
      <c r="D27" s="79"/>
      <c r="E27" s="91" t="s">
        <v>34</v>
      </c>
      <c r="F27" s="91"/>
      <c r="G27" s="91"/>
      <c r="H27" s="91"/>
      <c r="I27" s="91"/>
      <c r="J27" s="91"/>
    </row>
    <row r="28" spans="1:10" ht="12.75">
      <c r="A28" s="79"/>
      <c r="B28" s="79"/>
      <c r="C28" s="79"/>
      <c r="D28" s="82" t="s">
        <v>35</v>
      </c>
      <c r="E28" s="79"/>
      <c r="F28" s="79"/>
      <c r="G28" s="79"/>
      <c r="H28" s="79"/>
      <c r="I28" s="79"/>
      <c r="J28" s="82"/>
    </row>
    <row r="29" spans="1:10" ht="12.75">
      <c r="A29" s="79" t="s">
        <v>36</v>
      </c>
      <c r="B29" s="79"/>
      <c r="C29" s="79"/>
      <c r="D29" s="83" t="s">
        <v>37</v>
      </c>
      <c r="E29" s="1" t="s">
        <v>86</v>
      </c>
      <c r="F29" s="2" t="s">
        <v>87</v>
      </c>
      <c r="G29" s="2" t="s">
        <v>89</v>
      </c>
      <c r="H29" s="2" t="s">
        <v>90</v>
      </c>
      <c r="I29" s="2" t="s">
        <v>127</v>
      </c>
      <c r="J29" s="83" t="s">
        <v>38</v>
      </c>
    </row>
    <row r="30" spans="1:10" ht="12.75">
      <c r="A30" s="79" t="s">
        <v>39</v>
      </c>
      <c r="B30" s="79"/>
      <c r="C30" s="79"/>
      <c r="D30" s="122">
        <v>8459195</v>
      </c>
      <c r="E30" s="122">
        <v>8750500</v>
      </c>
      <c r="F30" s="113"/>
      <c r="G30" s="113"/>
      <c r="H30" s="113"/>
      <c r="I30" s="113"/>
      <c r="J30" s="113">
        <f>SUM(D30:I30)</f>
        <v>17209695</v>
      </c>
    </row>
    <row r="31" spans="1:10" ht="12.75">
      <c r="A31" s="79" t="s">
        <v>40</v>
      </c>
      <c r="B31" s="79"/>
      <c r="C31" s="79"/>
      <c r="D31" s="123"/>
      <c r="E31" s="123"/>
      <c r="F31" s="113"/>
      <c r="G31" s="113"/>
      <c r="H31" s="113"/>
      <c r="I31" s="113"/>
      <c r="J31" s="113">
        <f aca="true" t="shared" si="0" ref="J31:J53">SUM(D31:I31)</f>
        <v>0</v>
      </c>
    </row>
    <row r="32" spans="1:10" ht="12.75">
      <c r="A32" s="79" t="s">
        <v>41</v>
      </c>
      <c r="B32" s="79"/>
      <c r="C32" s="79"/>
      <c r="D32" s="123">
        <v>100000</v>
      </c>
      <c r="E32" s="123"/>
      <c r="F32" s="113"/>
      <c r="G32" s="113"/>
      <c r="H32" s="113"/>
      <c r="I32" s="113"/>
      <c r="J32" s="113">
        <f t="shared" si="0"/>
        <v>100000</v>
      </c>
    </row>
    <row r="33" spans="1:10" ht="12.75">
      <c r="A33" s="79" t="s">
        <v>42</v>
      </c>
      <c r="B33" s="79"/>
      <c r="C33" s="79"/>
      <c r="D33" s="122">
        <v>775000</v>
      </c>
      <c r="E33" s="122"/>
      <c r="F33" s="113"/>
      <c r="G33" s="113"/>
      <c r="H33" s="113"/>
      <c r="I33" s="113"/>
      <c r="J33" s="113">
        <f t="shared" si="0"/>
        <v>775000</v>
      </c>
    </row>
    <row r="34" spans="1:10" ht="12.75">
      <c r="A34" s="79" t="s">
        <v>43</v>
      </c>
      <c r="B34" s="79"/>
      <c r="C34" s="79"/>
      <c r="D34" s="122">
        <v>400000</v>
      </c>
      <c r="E34" s="122"/>
      <c r="F34" s="113"/>
      <c r="G34" s="113"/>
      <c r="H34" s="113"/>
      <c r="I34" s="113"/>
      <c r="J34" s="113">
        <f t="shared" si="0"/>
        <v>400000</v>
      </c>
    </row>
    <row r="35" spans="1:10" ht="12.75">
      <c r="A35" s="79" t="s">
        <v>74</v>
      </c>
      <c r="B35" s="79"/>
      <c r="C35" s="79"/>
      <c r="D35" s="122">
        <v>275000</v>
      </c>
      <c r="E35" s="122"/>
      <c r="F35" s="113"/>
      <c r="H35" s="113"/>
      <c r="I35" s="113"/>
      <c r="J35" s="113">
        <f t="shared" si="0"/>
        <v>275000</v>
      </c>
    </row>
    <row r="36" spans="1:10" ht="12.75">
      <c r="A36" s="79" t="s">
        <v>75</v>
      </c>
      <c r="B36" s="79"/>
      <c r="C36" s="79"/>
      <c r="D36" s="122">
        <v>1950000</v>
      </c>
      <c r="E36" s="122"/>
      <c r="F36" s="113"/>
      <c r="G36" s="113"/>
      <c r="H36" s="113"/>
      <c r="I36" s="113"/>
      <c r="J36" s="113">
        <f t="shared" si="0"/>
        <v>1950000</v>
      </c>
    </row>
    <row r="37" spans="1:10" ht="12.75">
      <c r="A37" s="79" t="s">
        <v>105</v>
      </c>
      <c r="B37" s="79"/>
      <c r="C37" s="79"/>
      <c r="D37" s="122"/>
      <c r="E37" s="122"/>
      <c r="F37" s="113"/>
      <c r="G37" s="113"/>
      <c r="H37" s="113"/>
      <c r="I37" s="113"/>
      <c r="J37" s="113">
        <f t="shared" si="0"/>
        <v>0</v>
      </c>
    </row>
    <row r="38" spans="1:10" ht="12.75">
      <c r="A38" s="79" t="s">
        <v>106</v>
      </c>
      <c r="B38" s="79"/>
      <c r="C38" s="79"/>
      <c r="D38" s="122">
        <v>1000000</v>
      </c>
      <c r="E38" s="122"/>
      <c r="F38" s="113"/>
      <c r="G38" s="113"/>
      <c r="H38" s="113"/>
      <c r="I38" s="113"/>
      <c r="J38" s="113">
        <f t="shared" si="0"/>
        <v>1000000</v>
      </c>
    </row>
    <row r="39" spans="2:10" ht="12.75">
      <c r="B39" t="s">
        <v>107</v>
      </c>
      <c r="D39" s="120">
        <v>500000</v>
      </c>
      <c r="E39" s="120"/>
      <c r="J39" s="113">
        <f t="shared" si="0"/>
        <v>500000</v>
      </c>
    </row>
    <row r="40" spans="1:10" ht="12.75">
      <c r="A40" s="79" t="s">
        <v>45</v>
      </c>
      <c r="B40" s="79"/>
      <c r="C40" s="79"/>
      <c r="D40" s="122">
        <v>1250000</v>
      </c>
      <c r="E40" s="122"/>
      <c r="F40" s="113"/>
      <c r="G40" s="113"/>
      <c r="H40" s="113"/>
      <c r="I40" s="113"/>
      <c r="J40" s="113">
        <f t="shared" si="0"/>
        <v>1250000</v>
      </c>
    </row>
    <row r="41" spans="1:10" ht="12.75">
      <c r="A41" s="79" t="s">
        <v>46</v>
      </c>
      <c r="B41" s="79"/>
      <c r="C41" s="79"/>
      <c r="D41" s="122">
        <v>710000</v>
      </c>
      <c r="E41" s="122"/>
      <c r="F41" s="113"/>
      <c r="G41" s="113"/>
      <c r="H41" s="113"/>
      <c r="I41" s="113"/>
      <c r="J41" s="113">
        <f t="shared" si="0"/>
        <v>710000</v>
      </c>
    </row>
    <row r="42" spans="1:10" ht="12.75">
      <c r="A42" s="79" t="s">
        <v>47</v>
      </c>
      <c r="B42" s="79"/>
      <c r="C42" s="79"/>
      <c r="D42" s="122">
        <v>960000</v>
      </c>
      <c r="E42" s="122"/>
      <c r="F42" s="113"/>
      <c r="G42" s="113"/>
      <c r="H42" s="113"/>
      <c r="I42" s="113"/>
      <c r="J42" s="113">
        <f t="shared" si="0"/>
        <v>960000</v>
      </c>
    </row>
    <row r="43" spans="1:10" ht="12.75">
      <c r="A43" s="79" t="s">
        <v>48</v>
      </c>
      <c r="B43" s="79"/>
      <c r="C43" s="79"/>
      <c r="D43" s="122">
        <v>1000000</v>
      </c>
      <c r="E43" s="122"/>
      <c r="F43" s="113"/>
      <c r="G43" s="113"/>
      <c r="H43" s="113"/>
      <c r="I43" s="113"/>
      <c r="J43" s="113">
        <f t="shared" si="0"/>
        <v>1000000</v>
      </c>
    </row>
    <row r="44" spans="1:10" ht="12.75">
      <c r="A44" s="79" t="s">
        <v>49</v>
      </c>
      <c r="B44" s="79"/>
      <c r="C44" s="79"/>
      <c r="D44" s="122">
        <v>1100000</v>
      </c>
      <c r="E44" s="122"/>
      <c r="F44" s="113"/>
      <c r="G44" s="113"/>
      <c r="H44" s="113"/>
      <c r="I44" s="113"/>
      <c r="J44" s="113">
        <f t="shared" si="0"/>
        <v>1100000</v>
      </c>
    </row>
    <row r="45" spans="1:10" ht="12.75">
      <c r="A45" s="79" t="s">
        <v>80</v>
      </c>
      <c r="B45" s="79"/>
      <c r="C45" s="79"/>
      <c r="D45" s="122">
        <v>608643</v>
      </c>
      <c r="E45" s="122"/>
      <c r="F45" s="113"/>
      <c r="G45" s="113"/>
      <c r="H45" s="113"/>
      <c r="I45" s="113"/>
      <c r="J45" s="113">
        <f t="shared" si="0"/>
        <v>608643</v>
      </c>
    </row>
    <row r="46" spans="1:10" ht="12.75">
      <c r="A46" s="79" t="s">
        <v>77</v>
      </c>
      <c r="B46" s="79"/>
      <c r="C46" s="79"/>
      <c r="D46" s="120">
        <v>300000</v>
      </c>
      <c r="E46" s="120"/>
      <c r="F46" s="113"/>
      <c r="G46" s="113"/>
      <c r="H46" s="113"/>
      <c r="I46" s="113"/>
      <c r="J46" s="113">
        <f t="shared" si="0"/>
        <v>300000</v>
      </c>
    </row>
    <row r="47" spans="1:10" ht="12.75">
      <c r="A47" s="79" t="s">
        <v>98</v>
      </c>
      <c r="B47" s="79"/>
      <c r="C47" s="79"/>
      <c r="D47" s="122">
        <v>350500</v>
      </c>
      <c r="E47" s="122"/>
      <c r="F47" s="113"/>
      <c r="G47" s="113"/>
      <c r="H47" s="113"/>
      <c r="I47" s="113"/>
      <c r="J47" s="113">
        <f t="shared" si="0"/>
        <v>350500</v>
      </c>
    </row>
    <row r="48" spans="1:10" ht="12.75">
      <c r="A48" s="79" t="s">
        <v>99</v>
      </c>
      <c r="B48" s="79"/>
      <c r="C48" s="79"/>
      <c r="D48" s="122">
        <v>3700000</v>
      </c>
      <c r="E48" s="122"/>
      <c r="F48" s="113"/>
      <c r="G48" s="113"/>
      <c r="H48" s="113"/>
      <c r="I48" s="113"/>
      <c r="J48" s="113">
        <f t="shared" si="0"/>
        <v>3700000</v>
      </c>
    </row>
    <row r="49" spans="1:10" ht="12.75">
      <c r="A49" s="79" t="s">
        <v>108</v>
      </c>
      <c r="B49" s="79"/>
      <c r="C49" s="79"/>
      <c r="D49" s="122">
        <v>1550000</v>
      </c>
      <c r="E49" s="122"/>
      <c r="F49" s="113"/>
      <c r="G49" s="113"/>
      <c r="H49" s="113"/>
      <c r="I49" s="113"/>
      <c r="J49" s="113">
        <f t="shared" si="0"/>
        <v>1550000</v>
      </c>
    </row>
    <row r="50" spans="1:10" ht="12.75">
      <c r="A50" s="79" t="s">
        <v>100</v>
      </c>
      <c r="B50" s="79"/>
      <c r="C50" s="79"/>
      <c r="D50" s="122">
        <v>500000</v>
      </c>
      <c r="E50" s="122"/>
      <c r="F50" s="113"/>
      <c r="G50" s="113"/>
      <c r="H50" s="113"/>
      <c r="I50" s="113"/>
      <c r="J50" s="113">
        <f t="shared" si="0"/>
        <v>500000</v>
      </c>
    </row>
    <row r="51" spans="1:10" ht="12.75">
      <c r="A51" s="79" t="s">
        <v>101</v>
      </c>
      <c r="B51" s="79"/>
      <c r="C51" s="79"/>
      <c r="D51" s="122">
        <v>550000</v>
      </c>
      <c r="E51" s="122"/>
      <c r="F51" s="113"/>
      <c r="G51" s="113"/>
      <c r="H51" s="113"/>
      <c r="I51" s="113"/>
      <c r="J51" s="113">
        <f t="shared" si="0"/>
        <v>550000</v>
      </c>
    </row>
    <row r="52" spans="1:10" ht="12.75">
      <c r="A52" t="s">
        <v>136</v>
      </c>
      <c r="B52" s="79"/>
      <c r="C52" s="79"/>
      <c r="D52" s="122">
        <v>500000</v>
      </c>
      <c r="E52" s="122"/>
      <c r="F52" s="113"/>
      <c r="G52" s="113"/>
      <c r="H52" s="113"/>
      <c r="I52" s="113"/>
      <c r="J52" s="113">
        <f t="shared" si="0"/>
        <v>500000</v>
      </c>
    </row>
    <row r="53" spans="1:10" ht="12.75">
      <c r="A53" s="114" t="s">
        <v>50</v>
      </c>
      <c r="B53" s="114"/>
      <c r="C53" s="114"/>
      <c r="D53" s="115">
        <f>SUM(D30:D52)</f>
        <v>26538338</v>
      </c>
      <c r="E53" s="124">
        <f>SUM(E30:E52)</f>
        <v>8750500</v>
      </c>
      <c r="F53" s="115">
        <v>0</v>
      </c>
      <c r="G53" s="115">
        <v>0</v>
      </c>
      <c r="H53" s="115">
        <v>0</v>
      </c>
      <c r="I53" s="115">
        <v>0</v>
      </c>
      <c r="J53" s="115">
        <f t="shared" si="0"/>
        <v>35288838</v>
      </c>
    </row>
    <row r="54" spans="1:10" ht="12.75">
      <c r="A54" s="77"/>
      <c r="B54" s="77"/>
      <c r="C54" s="77"/>
      <c r="D54" s="116"/>
      <c r="E54" s="116"/>
      <c r="F54" s="116"/>
      <c r="G54" s="116"/>
      <c r="H54" s="116"/>
      <c r="I54" s="116"/>
      <c r="J54" s="116"/>
    </row>
    <row r="55" spans="1:10" ht="12.75">
      <c r="A55" s="79" t="s">
        <v>51</v>
      </c>
      <c r="B55" s="79"/>
      <c r="C55" s="79"/>
      <c r="D55" s="113"/>
      <c r="E55" s="113"/>
      <c r="F55" s="113"/>
      <c r="G55" s="113"/>
      <c r="H55" s="113"/>
      <c r="I55" s="113"/>
      <c r="J55" s="113"/>
    </row>
    <row r="56" spans="1:10" ht="12.75">
      <c r="A56" s="79" t="s">
        <v>52</v>
      </c>
      <c r="B56" s="79"/>
      <c r="C56" s="79"/>
      <c r="D56" s="113"/>
      <c r="E56" s="113"/>
      <c r="F56" s="113"/>
      <c r="G56" s="113"/>
      <c r="H56" s="113"/>
      <c r="I56" s="113"/>
      <c r="J56" s="113">
        <f aca="true" t="shared" si="1" ref="J56:J66">SUM(D56:I56)</f>
        <v>0</v>
      </c>
    </row>
    <row r="57" spans="1:10" ht="12.75">
      <c r="A57" s="79" t="s">
        <v>102</v>
      </c>
      <c r="B57" s="79"/>
      <c r="C57" s="79"/>
      <c r="D57" s="113">
        <v>2875050</v>
      </c>
      <c r="E57" s="113"/>
      <c r="F57" s="113"/>
      <c r="G57" s="113"/>
      <c r="H57" s="113"/>
      <c r="I57" s="113"/>
      <c r="J57" s="113">
        <f t="shared" si="1"/>
        <v>2875050</v>
      </c>
    </row>
    <row r="58" spans="1:10" ht="12.75">
      <c r="A58" s="79" t="s">
        <v>54</v>
      </c>
      <c r="B58" s="79"/>
      <c r="C58" s="79"/>
      <c r="D58" s="113">
        <v>88216</v>
      </c>
      <c r="E58" s="113"/>
      <c r="F58" s="113"/>
      <c r="G58" s="113"/>
      <c r="H58" s="113"/>
      <c r="I58" s="113"/>
      <c r="J58" s="113">
        <f t="shared" si="1"/>
        <v>88216</v>
      </c>
    </row>
    <row r="59" spans="1:10" ht="12.75">
      <c r="A59" s="79" t="s">
        <v>55</v>
      </c>
      <c r="B59" s="79"/>
      <c r="C59" s="79"/>
      <c r="D59" s="113">
        <v>352860</v>
      </c>
      <c r="E59" s="113"/>
      <c r="F59" s="113"/>
      <c r="G59" s="113"/>
      <c r="H59" s="113"/>
      <c r="I59" s="113"/>
      <c r="J59" s="113">
        <f t="shared" si="1"/>
        <v>352860</v>
      </c>
    </row>
    <row r="60" spans="1:10" ht="12.75">
      <c r="A60" s="79" t="s">
        <v>56</v>
      </c>
      <c r="B60" s="79"/>
      <c r="C60" s="79"/>
      <c r="D60" s="113">
        <f>0.0006*J53</f>
        <v>21173.302799999998</v>
      </c>
      <c r="E60" s="113"/>
      <c r="F60" s="113"/>
      <c r="G60" s="113"/>
      <c r="H60" s="113"/>
      <c r="I60" s="113"/>
      <c r="J60" s="113">
        <f t="shared" si="1"/>
        <v>21173.302799999998</v>
      </c>
    </row>
    <row r="61" spans="1:10" ht="12.75">
      <c r="A61" s="79" t="s">
        <v>57</v>
      </c>
      <c r="B61" s="79"/>
      <c r="C61" s="79"/>
      <c r="D61" s="113">
        <v>100000</v>
      </c>
      <c r="E61" s="113"/>
      <c r="F61" s="113"/>
      <c r="G61" s="113"/>
      <c r="H61" s="113"/>
      <c r="I61" s="113"/>
      <c r="J61" s="113">
        <f t="shared" si="1"/>
        <v>100000</v>
      </c>
    </row>
    <row r="62" spans="1:10" ht="12.75">
      <c r="A62" s="79" t="s">
        <v>58</v>
      </c>
      <c r="B62" s="79"/>
      <c r="C62" s="79"/>
      <c r="D62" s="113">
        <v>176430</v>
      </c>
      <c r="E62" s="113"/>
      <c r="F62" s="113"/>
      <c r="G62" s="113"/>
      <c r="H62" s="113"/>
      <c r="I62" s="113"/>
      <c r="J62" s="113">
        <f t="shared" si="1"/>
        <v>176430</v>
      </c>
    </row>
    <row r="63" spans="1:10" ht="12.75">
      <c r="A63" s="79" t="s">
        <v>59</v>
      </c>
      <c r="B63" s="79"/>
      <c r="C63" s="79"/>
      <c r="D63" s="113"/>
      <c r="E63" s="113">
        <v>93750</v>
      </c>
      <c r="F63" s="113"/>
      <c r="H63" s="113"/>
      <c r="I63" s="113"/>
      <c r="J63" s="113">
        <f t="shared" si="1"/>
        <v>93750</v>
      </c>
    </row>
    <row r="64" spans="1:10" ht="12.75">
      <c r="A64" s="79" t="s">
        <v>60</v>
      </c>
      <c r="B64" s="79"/>
      <c r="C64" s="79"/>
      <c r="D64" s="200">
        <v>1400000</v>
      </c>
      <c r="E64" s="63"/>
      <c r="F64" s="113"/>
      <c r="H64" s="113"/>
      <c r="I64" s="113"/>
      <c r="J64" s="113">
        <f t="shared" si="1"/>
        <v>1400000</v>
      </c>
    </row>
    <row r="65" spans="2:10" ht="12.75">
      <c r="B65" t="s">
        <v>109</v>
      </c>
      <c r="D65" s="125">
        <v>0</v>
      </c>
      <c r="E65" s="125"/>
      <c r="J65" s="113">
        <f t="shared" si="1"/>
        <v>0</v>
      </c>
    </row>
    <row r="66" spans="1:10" ht="12.75">
      <c r="A66" s="79" t="s">
        <v>61</v>
      </c>
      <c r="B66" s="79"/>
      <c r="C66" s="79"/>
      <c r="D66" s="113">
        <v>247933</v>
      </c>
      <c r="E66" s="113">
        <v>1155750</v>
      </c>
      <c r="F66" s="113"/>
      <c r="G66" s="113"/>
      <c r="H66" s="113"/>
      <c r="I66" s="113"/>
      <c r="J66" s="113">
        <f t="shared" si="1"/>
        <v>1403683</v>
      </c>
    </row>
    <row r="67" spans="1:10" ht="12.75">
      <c r="A67" s="114" t="s">
        <v>62</v>
      </c>
      <c r="B67" s="114"/>
      <c r="C67" s="114"/>
      <c r="D67" s="115">
        <f>SUM(D57:D66)</f>
        <v>5261662.3028</v>
      </c>
      <c r="E67" s="115">
        <f>SUM(E57:E66)</f>
        <v>1249500</v>
      </c>
      <c r="F67" s="115">
        <v>0</v>
      </c>
      <c r="G67" s="115">
        <v>0</v>
      </c>
      <c r="H67" s="115">
        <v>0</v>
      </c>
      <c r="I67" s="115">
        <v>0</v>
      </c>
      <c r="J67" s="115">
        <f>SUM(D67:I67)</f>
        <v>6511162.3028</v>
      </c>
    </row>
    <row r="68" spans="1:10" ht="12.7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2.75">
      <c r="A69" s="79" t="s">
        <v>63</v>
      </c>
      <c r="B69" s="79"/>
      <c r="C69" s="79"/>
      <c r="D69" s="117">
        <f>D53+D67</f>
        <v>31800000.3028</v>
      </c>
      <c r="E69" s="117">
        <f>E53+E67</f>
        <v>10000000</v>
      </c>
      <c r="F69" s="117">
        <v>0</v>
      </c>
      <c r="G69" s="117">
        <v>0</v>
      </c>
      <c r="H69" s="117">
        <v>0</v>
      </c>
      <c r="I69" s="117">
        <v>0</v>
      </c>
      <c r="J69" s="117">
        <f>J67+J53</f>
        <v>41800000.3028</v>
      </c>
    </row>
    <row r="70" spans="1:10" ht="13.5" thickBot="1">
      <c r="A70" s="80"/>
      <c r="B70" s="80"/>
      <c r="C70" s="80"/>
      <c r="D70" s="80"/>
      <c r="E70" s="80"/>
      <c r="F70" s="80"/>
      <c r="G70" s="80"/>
      <c r="H70" s="80"/>
      <c r="I70" s="80"/>
      <c r="J70" s="80"/>
    </row>
    <row r="71" spans="1:10" ht="13.5" thickTop="1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ht="12.75">
      <c r="A72" s="79"/>
      <c r="B72" s="79" t="s">
        <v>64</v>
      </c>
      <c r="C72" s="79"/>
      <c r="D72" s="79"/>
      <c r="E72" s="79"/>
      <c r="F72" s="79" t="s">
        <v>65</v>
      </c>
      <c r="G72" s="79"/>
      <c r="H72" s="79"/>
      <c r="I72" s="79"/>
      <c r="J72" s="121"/>
    </row>
    <row r="73" spans="1:10" ht="12.75">
      <c r="A73" s="79"/>
      <c r="B73" s="82" t="s">
        <v>66</v>
      </c>
      <c r="C73" s="79" t="s">
        <v>67</v>
      </c>
      <c r="D73" s="82" t="s">
        <v>68</v>
      </c>
      <c r="E73" s="79"/>
      <c r="F73" s="82" t="s">
        <v>66</v>
      </c>
      <c r="G73" s="82" t="s">
        <v>67</v>
      </c>
      <c r="H73" s="82" t="s">
        <v>68</v>
      </c>
      <c r="I73" s="79"/>
      <c r="J73" s="82"/>
    </row>
    <row r="74" spans="1:10" ht="12.75">
      <c r="A74" s="79"/>
      <c r="B74" s="144" t="s">
        <v>78</v>
      </c>
      <c r="C74" s="145" t="s">
        <v>137</v>
      </c>
      <c r="D74" s="147">
        <v>3700000</v>
      </c>
      <c r="E74" s="79"/>
      <c r="F74" s="82"/>
      <c r="G74" s="82"/>
      <c r="H74" s="82"/>
      <c r="I74" s="79"/>
      <c r="J74" s="82"/>
    </row>
    <row r="75" spans="1:10" ht="12.75">
      <c r="A75" s="79"/>
      <c r="B75" s="144" t="s">
        <v>78</v>
      </c>
      <c r="C75" s="145" t="s">
        <v>138</v>
      </c>
      <c r="D75" s="147">
        <v>1700000</v>
      </c>
      <c r="E75" s="79"/>
      <c r="F75" s="82"/>
      <c r="G75" s="82"/>
      <c r="H75" s="82"/>
      <c r="I75" s="79"/>
      <c r="J75" s="82"/>
    </row>
    <row r="76" spans="1:10" ht="12.75">
      <c r="A76" s="79"/>
      <c r="B76" s="144" t="s">
        <v>78</v>
      </c>
      <c r="C76" s="145" t="s">
        <v>139</v>
      </c>
      <c r="D76" s="147">
        <v>15000000</v>
      </c>
      <c r="E76" s="79"/>
      <c r="F76" s="82"/>
      <c r="G76" s="82"/>
      <c r="H76" s="82"/>
      <c r="I76" s="79"/>
      <c r="J76" s="82"/>
    </row>
    <row r="77" spans="1:10" ht="12.75">
      <c r="A77" s="79"/>
      <c r="B77" s="144" t="s">
        <v>78</v>
      </c>
      <c r="C77" s="145" t="s">
        <v>140</v>
      </c>
      <c r="D77" s="147">
        <v>11400000</v>
      </c>
      <c r="E77" s="79"/>
      <c r="F77" s="79"/>
      <c r="G77" s="79"/>
      <c r="H77" s="113"/>
      <c r="I77" s="79"/>
      <c r="J77" s="79"/>
    </row>
    <row r="78" spans="1:10" ht="13.5" thickBot="1">
      <c r="A78" s="79"/>
      <c r="B78" s="79"/>
      <c r="C78" s="79"/>
      <c r="D78" s="146">
        <f>SUM(D74:D77)</f>
        <v>31800000</v>
      </c>
      <c r="E78" s="79"/>
      <c r="F78" s="79" t="s">
        <v>0</v>
      </c>
      <c r="G78" s="79"/>
      <c r="H78" s="103">
        <v>0</v>
      </c>
      <c r="I78" s="79"/>
      <c r="J78" s="116"/>
    </row>
    <row r="79" spans="1:10" ht="14.25" thickBot="1" thickTop="1">
      <c r="A79" s="80"/>
      <c r="B79" s="80"/>
      <c r="C79" s="80"/>
      <c r="D79" s="80"/>
      <c r="E79" s="80"/>
      <c r="F79" s="80"/>
      <c r="G79" s="80"/>
      <c r="H79" s="80"/>
      <c r="I79" s="80"/>
      <c r="J79" s="80"/>
    </row>
    <row r="80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4.28125" style="0" customWidth="1"/>
    <col min="2" max="2" width="15.140625" style="0" customWidth="1"/>
    <col min="3" max="4" width="14.140625" style="0" customWidth="1"/>
    <col min="5" max="5" width="13.7109375" style="0" customWidth="1"/>
    <col min="6" max="6" width="15.7109375" style="0" customWidth="1"/>
    <col min="7" max="7" width="14.140625" style="0" customWidth="1"/>
    <col min="8" max="8" width="12.7109375" style="0" customWidth="1"/>
    <col min="9" max="9" width="15.00390625" style="0" customWidth="1"/>
    <col min="10" max="10" width="18.421875" style="0" customWidth="1"/>
  </cols>
  <sheetData>
    <row r="1" spans="1:10" ht="12.75">
      <c r="A1" s="77" t="s">
        <v>2</v>
      </c>
      <c r="B1" s="77"/>
      <c r="C1" s="77"/>
      <c r="D1" s="77"/>
      <c r="E1" s="77"/>
      <c r="F1" s="78"/>
      <c r="G1" s="77"/>
      <c r="H1" s="77"/>
      <c r="I1" s="77"/>
      <c r="J1" s="77" t="s">
        <v>103</v>
      </c>
    </row>
    <row r="2" spans="1:10" ht="12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79" t="s">
        <v>92</v>
      </c>
      <c r="B3" s="79"/>
      <c r="C3" s="79"/>
      <c r="D3" s="75" t="s">
        <v>117</v>
      </c>
      <c r="E3" s="79"/>
      <c r="F3" s="79"/>
      <c r="G3" s="79"/>
      <c r="H3" s="79" t="s">
        <v>4</v>
      </c>
      <c r="I3" s="79"/>
      <c r="J3" s="75" t="s">
        <v>93</v>
      </c>
    </row>
    <row r="4" spans="1:10" ht="13.5" thickBot="1">
      <c r="A4" s="80" t="s">
        <v>94</v>
      </c>
      <c r="B4" s="80"/>
      <c r="C4" s="80"/>
      <c r="D4" s="81" t="s">
        <v>146</v>
      </c>
      <c r="E4" s="80"/>
      <c r="F4" s="80"/>
      <c r="G4" s="80"/>
      <c r="H4" s="80" t="s">
        <v>95</v>
      </c>
      <c r="I4" s="80"/>
      <c r="J4" s="80"/>
    </row>
    <row r="5" spans="1:10" ht="13.5" thickTop="1">
      <c r="A5" s="79"/>
      <c r="B5" s="79"/>
      <c r="C5" s="82" t="s">
        <v>7</v>
      </c>
      <c r="D5" s="79"/>
      <c r="E5" s="79"/>
      <c r="F5" s="79"/>
      <c r="G5" s="79"/>
      <c r="H5" s="79"/>
      <c r="I5" s="79"/>
      <c r="J5" s="79"/>
    </row>
    <row r="6" spans="1:10" ht="12.75">
      <c r="A6" s="82" t="s">
        <v>8</v>
      </c>
      <c r="B6" s="82" t="s">
        <v>9</v>
      </c>
      <c r="C6" s="82" t="s">
        <v>10</v>
      </c>
      <c r="D6" s="82" t="s">
        <v>11</v>
      </c>
      <c r="E6" s="82" t="s">
        <v>12</v>
      </c>
      <c r="F6" s="82" t="s">
        <v>13</v>
      </c>
      <c r="G6" s="82" t="s">
        <v>14</v>
      </c>
      <c r="H6" s="82" t="s">
        <v>15</v>
      </c>
      <c r="I6" s="79"/>
      <c r="J6" s="79"/>
    </row>
    <row r="7" spans="1:10" ht="12.75">
      <c r="A7" s="83" t="s">
        <v>16</v>
      </c>
      <c r="B7" s="83" t="s">
        <v>17</v>
      </c>
      <c r="C7" s="83" t="s">
        <v>18</v>
      </c>
      <c r="D7" s="83" t="s">
        <v>19</v>
      </c>
      <c r="E7" s="83" t="s">
        <v>20</v>
      </c>
      <c r="F7" s="83" t="s">
        <v>21</v>
      </c>
      <c r="G7" s="83" t="s">
        <v>22</v>
      </c>
      <c r="H7" s="83" t="s">
        <v>23</v>
      </c>
      <c r="I7" s="79"/>
      <c r="J7" s="79"/>
    </row>
    <row r="8" spans="2:10" ht="12.75">
      <c r="B8" s="84"/>
      <c r="C8" s="85"/>
      <c r="D8" s="86"/>
      <c r="E8" s="87"/>
      <c r="F8" s="88"/>
      <c r="I8" s="79"/>
      <c r="J8" s="79"/>
    </row>
    <row r="9" spans="1:10" ht="12.75">
      <c r="A9" s="119" t="s">
        <v>71</v>
      </c>
      <c r="B9" s="84"/>
      <c r="C9" s="85"/>
      <c r="D9" s="86"/>
      <c r="E9" s="87"/>
      <c r="F9" s="88"/>
      <c r="G9" s="148" t="s">
        <v>143</v>
      </c>
      <c r="H9" s="138">
        <v>41074</v>
      </c>
      <c r="I9" s="79"/>
      <c r="J9" s="79"/>
    </row>
    <row r="10" spans="1:10" ht="12.75">
      <c r="A10" s="119" t="s">
        <v>24</v>
      </c>
      <c r="B10" s="84"/>
      <c r="C10" s="85"/>
      <c r="D10" s="86"/>
      <c r="E10" s="87"/>
      <c r="F10" s="88"/>
      <c r="G10" s="83"/>
      <c r="H10" s="79"/>
      <c r="I10" s="79"/>
      <c r="J10" s="79"/>
    </row>
    <row r="11" spans="1:10" ht="12.75">
      <c r="A11" s="119" t="s">
        <v>69</v>
      </c>
      <c r="B11" s="84"/>
      <c r="C11" s="85"/>
      <c r="D11" s="86"/>
      <c r="E11" s="87"/>
      <c r="F11" s="88"/>
      <c r="G11" s="83"/>
      <c r="H11" s="79"/>
      <c r="I11" s="79"/>
      <c r="J11" s="79"/>
    </row>
    <row r="12" spans="1:10" ht="12.75">
      <c r="A12" s="119" t="s">
        <v>28</v>
      </c>
      <c r="B12" s="84"/>
      <c r="C12" s="85"/>
      <c r="D12" s="86"/>
      <c r="E12" s="87"/>
      <c r="F12" s="88"/>
      <c r="G12" s="83"/>
      <c r="H12" s="79"/>
      <c r="I12" s="79"/>
      <c r="J12" s="79"/>
    </row>
    <row r="13" spans="1:10" ht="12.75">
      <c r="A13" s="119" t="s">
        <v>70</v>
      </c>
      <c r="B13" s="84">
        <v>650</v>
      </c>
      <c r="C13" s="85"/>
      <c r="D13" s="86"/>
      <c r="E13" s="87"/>
      <c r="F13" s="88"/>
      <c r="G13" s="83"/>
      <c r="H13" s="79"/>
      <c r="I13" s="79"/>
      <c r="J13" s="79"/>
    </row>
    <row r="14" spans="1:10" ht="12.75">
      <c r="A14" s="119" t="s">
        <v>96</v>
      </c>
      <c r="B14" s="84"/>
      <c r="C14" s="85"/>
      <c r="D14" s="86"/>
      <c r="E14" s="87"/>
      <c r="F14" s="88"/>
      <c r="G14" s="83"/>
      <c r="H14" s="79"/>
      <c r="I14" s="79"/>
      <c r="J14" s="79"/>
    </row>
    <row r="15" spans="1:10" ht="12.75">
      <c r="A15" s="119" t="s">
        <v>88</v>
      </c>
      <c r="B15" s="84"/>
      <c r="C15" s="85"/>
      <c r="D15" s="86"/>
      <c r="E15" s="87"/>
      <c r="F15" s="88"/>
      <c r="G15" s="90" t="s">
        <v>25</v>
      </c>
      <c r="H15" s="91"/>
      <c r="I15" s="91"/>
      <c r="J15" s="91"/>
    </row>
    <row r="16" spans="1:10" ht="12.75">
      <c r="A16" s="119" t="s">
        <v>119</v>
      </c>
      <c r="B16" s="84"/>
      <c r="C16" s="85"/>
      <c r="D16" s="86"/>
      <c r="E16" s="87"/>
      <c r="F16" s="88"/>
      <c r="G16" s="92" t="s">
        <v>26</v>
      </c>
      <c r="H16" s="93"/>
      <c r="I16" s="92" t="s">
        <v>27</v>
      </c>
      <c r="J16" s="93"/>
    </row>
    <row r="17" spans="1:10" ht="12.75">
      <c r="A17" s="119" t="s">
        <v>120</v>
      </c>
      <c r="B17" s="84"/>
      <c r="C17" s="85"/>
      <c r="D17" s="86"/>
      <c r="E17" s="87"/>
      <c r="F17" s="88"/>
      <c r="G17" s="94" t="s">
        <v>29</v>
      </c>
      <c r="H17" s="95" t="s">
        <v>9</v>
      </c>
      <c r="I17" s="94" t="s">
        <v>29</v>
      </c>
      <c r="J17" s="96" t="s">
        <v>9</v>
      </c>
    </row>
    <row r="18" spans="1:10" ht="12.75">
      <c r="A18" s="79"/>
      <c r="B18" s="97"/>
      <c r="C18" s="79"/>
      <c r="D18" s="79"/>
      <c r="E18" s="98"/>
      <c r="F18" s="79"/>
      <c r="G18" s="99" t="s">
        <v>16</v>
      </c>
      <c r="H18" s="100" t="s">
        <v>17</v>
      </c>
      <c r="I18" s="99" t="s">
        <v>16</v>
      </c>
      <c r="J18" s="101" t="s">
        <v>17</v>
      </c>
    </row>
    <row r="19" spans="1:10" ht="13.5" thickBot="1">
      <c r="A19" s="79" t="s">
        <v>30</v>
      </c>
      <c r="B19" s="102">
        <f>SUM(B8:B18)</f>
        <v>650</v>
      </c>
      <c r="C19" s="85">
        <v>1.5</v>
      </c>
      <c r="D19" s="102">
        <f>C19*B19</f>
        <v>975</v>
      </c>
      <c r="E19" s="77">
        <v>205.12778</v>
      </c>
      <c r="F19" s="103">
        <f>E19*D19</f>
        <v>199999.58550000002</v>
      </c>
      <c r="G19" s="99"/>
      <c r="H19" s="100"/>
      <c r="I19" s="99"/>
      <c r="J19" s="101"/>
    </row>
    <row r="20" spans="1:10" ht="13.5" thickTop="1">
      <c r="A20" s="79"/>
      <c r="B20" s="79"/>
      <c r="C20" s="79"/>
      <c r="D20" s="79"/>
      <c r="E20" s="79"/>
      <c r="F20" s="79"/>
      <c r="G20" s="99"/>
      <c r="H20" s="100"/>
      <c r="I20" s="99"/>
      <c r="J20" s="101"/>
    </row>
    <row r="21" spans="1:10" ht="12.75">
      <c r="A21" s="79"/>
      <c r="B21" s="79"/>
      <c r="C21" s="79"/>
      <c r="D21" s="79"/>
      <c r="E21" s="79"/>
      <c r="F21" s="79"/>
      <c r="G21" s="99"/>
      <c r="H21" s="100"/>
      <c r="I21" s="99"/>
      <c r="J21" s="101"/>
    </row>
    <row r="22" spans="1:10" ht="12.75">
      <c r="A22" s="79" t="s">
        <v>73</v>
      </c>
      <c r="B22" s="79"/>
      <c r="C22" s="79"/>
      <c r="D22" s="79"/>
      <c r="E22" s="79"/>
      <c r="F22" s="79"/>
      <c r="G22" s="99"/>
      <c r="H22" s="100"/>
      <c r="I22" s="99"/>
      <c r="J22" s="101"/>
    </row>
    <row r="23" spans="1:10" ht="12.75">
      <c r="A23" s="79"/>
      <c r="B23" s="104"/>
      <c r="C23" s="79"/>
      <c r="D23" s="104"/>
      <c r="E23" s="79"/>
      <c r="F23" s="104"/>
      <c r="G23" s="99"/>
      <c r="H23" s="100"/>
      <c r="I23" s="99"/>
      <c r="J23" s="101"/>
    </row>
    <row r="24" spans="1:10" ht="12.75">
      <c r="A24" s="79"/>
      <c r="B24" s="77"/>
      <c r="C24" s="79"/>
      <c r="D24" s="77"/>
      <c r="E24" s="79"/>
      <c r="F24" s="77"/>
      <c r="G24" s="99"/>
      <c r="H24" s="100"/>
      <c r="I24" s="99"/>
      <c r="J24" s="101"/>
    </row>
    <row r="25" spans="1:10" ht="12.75">
      <c r="A25" s="79" t="s">
        <v>31</v>
      </c>
      <c r="B25" s="77"/>
      <c r="C25" s="79"/>
      <c r="D25" s="77"/>
      <c r="E25" s="79"/>
      <c r="F25" s="77"/>
      <c r="G25" s="105"/>
      <c r="H25" s="106"/>
      <c r="I25" s="99"/>
      <c r="J25" s="106"/>
    </row>
    <row r="26" spans="1:10" ht="13.5" thickBot="1">
      <c r="A26" s="79"/>
      <c r="B26" s="107">
        <f>B19</f>
        <v>650</v>
      </c>
      <c r="C26" s="79"/>
      <c r="D26" s="107">
        <f>D19</f>
        <v>975</v>
      </c>
      <c r="E26" s="79"/>
      <c r="F26" s="108">
        <f>F19</f>
        <v>199999.58550000002</v>
      </c>
      <c r="G26" s="109" t="s">
        <v>32</v>
      </c>
      <c r="H26" s="110"/>
      <c r="I26" s="111" t="s">
        <v>32</v>
      </c>
      <c r="J26" s="110"/>
    </row>
    <row r="27" spans="1:10" ht="13.5" thickTop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79"/>
      <c r="B28" s="79"/>
      <c r="C28" s="79"/>
      <c r="D28" s="79"/>
      <c r="E28" s="79"/>
      <c r="F28" s="77"/>
      <c r="G28" s="79"/>
      <c r="H28" s="79"/>
      <c r="I28" s="79"/>
      <c r="J28" s="79"/>
    </row>
    <row r="29" spans="1:10" ht="12.75">
      <c r="A29" s="79" t="s">
        <v>33</v>
      </c>
      <c r="B29" s="79"/>
      <c r="C29" s="79"/>
      <c r="D29" s="79"/>
      <c r="E29" s="91" t="s">
        <v>34</v>
      </c>
      <c r="F29" s="91"/>
      <c r="G29" s="91"/>
      <c r="H29" s="91"/>
      <c r="I29" s="91"/>
      <c r="J29" s="91"/>
    </row>
    <row r="30" spans="1:10" ht="12.75">
      <c r="A30" s="79"/>
      <c r="B30" s="79"/>
      <c r="C30" s="79"/>
      <c r="D30" s="82" t="s">
        <v>35</v>
      </c>
      <c r="E30" s="79"/>
      <c r="F30" s="139"/>
      <c r="G30" s="139"/>
      <c r="H30" s="139"/>
      <c r="I30" s="139"/>
      <c r="J30" s="82"/>
    </row>
    <row r="31" spans="1:10" ht="12.75">
      <c r="A31" s="79" t="s">
        <v>36</v>
      </c>
      <c r="B31" s="79"/>
      <c r="C31" s="79"/>
      <c r="D31" s="83" t="s">
        <v>37</v>
      </c>
      <c r="E31" s="1" t="s">
        <v>86</v>
      </c>
      <c r="F31" s="2" t="s">
        <v>87</v>
      </c>
      <c r="G31" s="2" t="s">
        <v>89</v>
      </c>
      <c r="H31" s="2" t="s">
        <v>90</v>
      </c>
      <c r="I31" s="2" t="s">
        <v>127</v>
      </c>
      <c r="J31" s="83" t="s">
        <v>38</v>
      </c>
    </row>
    <row r="32" spans="1:10" ht="12.75">
      <c r="A32" s="79" t="s">
        <v>39</v>
      </c>
      <c r="B32" s="79"/>
      <c r="C32" s="79"/>
      <c r="D32" s="113"/>
      <c r="E32" s="113">
        <f>+F26</f>
        <v>199999.58550000002</v>
      </c>
      <c r="G32" s="113"/>
      <c r="H32" s="113"/>
      <c r="I32" s="113"/>
      <c r="J32" s="113">
        <f aca="true" t="shared" si="0" ref="J32:J54">SUM(D32:I32)</f>
        <v>199999.58550000002</v>
      </c>
    </row>
    <row r="33" spans="1:10" ht="12.75">
      <c r="A33" s="79" t="s">
        <v>40</v>
      </c>
      <c r="B33" s="79"/>
      <c r="C33" s="79"/>
      <c r="D33" s="113"/>
      <c r="E33" s="140"/>
      <c r="G33" s="113"/>
      <c r="H33" s="113"/>
      <c r="I33" s="113"/>
      <c r="J33" s="113">
        <f t="shared" si="0"/>
        <v>0</v>
      </c>
    </row>
    <row r="34" spans="1:10" ht="12.75">
      <c r="A34" s="79" t="s">
        <v>41</v>
      </c>
      <c r="B34" s="79"/>
      <c r="C34" s="79"/>
      <c r="D34" s="113"/>
      <c r="E34" s="140"/>
      <c r="H34" s="113"/>
      <c r="I34" s="113"/>
      <c r="J34" s="113">
        <f t="shared" si="0"/>
        <v>0</v>
      </c>
    </row>
    <row r="35" spans="1:10" ht="12.75">
      <c r="A35" s="79" t="s">
        <v>42</v>
      </c>
      <c r="B35" s="79"/>
      <c r="C35" s="79"/>
      <c r="D35" s="113"/>
      <c r="E35" s="113"/>
      <c r="H35" s="113"/>
      <c r="I35" s="113"/>
      <c r="J35" s="113">
        <f t="shared" si="0"/>
        <v>0</v>
      </c>
    </row>
    <row r="36" spans="1:10" ht="12.75">
      <c r="A36" s="79" t="s">
        <v>43</v>
      </c>
      <c r="B36" s="79"/>
      <c r="C36" s="79"/>
      <c r="D36" s="113"/>
      <c r="E36" s="113"/>
      <c r="H36" s="113"/>
      <c r="I36" s="113"/>
      <c r="J36" s="113">
        <f t="shared" si="0"/>
        <v>0</v>
      </c>
    </row>
    <row r="37" spans="1:10" ht="12.75">
      <c r="A37" s="79" t="s">
        <v>74</v>
      </c>
      <c r="B37" s="79"/>
      <c r="C37" s="79"/>
      <c r="D37" s="113"/>
      <c r="E37" s="113"/>
      <c r="H37" s="113"/>
      <c r="I37" s="113"/>
      <c r="J37" s="113">
        <f t="shared" si="0"/>
        <v>0</v>
      </c>
    </row>
    <row r="38" spans="1:10" ht="12.75">
      <c r="A38" s="79" t="s">
        <v>121</v>
      </c>
      <c r="B38" s="79"/>
      <c r="C38" s="79"/>
      <c r="D38" s="113"/>
      <c r="E38" s="113"/>
      <c r="H38" s="113"/>
      <c r="I38" s="113"/>
      <c r="J38" s="113">
        <f t="shared" si="0"/>
        <v>0</v>
      </c>
    </row>
    <row r="39" spans="1:10" ht="12.75">
      <c r="A39" s="79" t="s">
        <v>75</v>
      </c>
      <c r="B39" s="79"/>
      <c r="C39" s="79"/>
      <c r="D39" s="113"/>
      <c r="E39" s="113"/>
      <c r="H39" s="113"/>
      <c r="I39" s="113"/>
      <c r="J39" s="113">
        <f t="shared" si="0"/>
        <v>0</v>
      </c>
    </row>
    <row r="40" spans="1:10" ht="12.75">
      <c r="A40" s="79" t="s">
        <v>122</v>
      </c>
      <c r="B40" s="79"/>
      <c r="C40" s="79"/>
      <c r="D40" s="113"/>
      <c r="E40" s="113"/>
      <c r="H40" s="113"/>
      <c r="I40" s="113"/>
      <c r="J40" s="113">
        <f t="shared" si="0"/>
        <v>0</v>
      </c>
    </row>
    <row r="41" spans="1:10" ht="12.75">
      <c r="A41" s="79" t="s">
        <v>44</v>
      </c>
      <c r="B41" s="79"/>
      <c r="C41" s="79"/>
      <c r="D41" s="113"/>
      <c r="E41" s="113"/>
      <c r="H41" s="113"/>
      <c r="I41" s="113"/>
      <c r="J41" s="113">
        <f t="shared" si="0"/>
        <v>0</v>
      </c>
    </row>
    <row r="42" spans="1:10" ht="12.75">
      <c r="A42" s="79" t="s">
        <v>45</v>
      </c>
      <c r="B42" s="79"/>
      <c r="C42" s="79"/>
      <c r="D42" s="113"/>
      <c r="E42" s="113"/>
      <c r="H42" s="113"/>
      <c r="I42" s="113"/>
      <c r="J42" s="113">
        <f t="shared" si="0"/>
        <v>0</v>
      </c>
    </row>
    <row r="43" spans="1:10" ht="12.75">
      <c r="A43" s="79" t="s">
        <v>46</v>
      </c>
      <c r="B43" s="79"/>
      <c r="C43" s="79"/>
      <c r="D43" s="113"/>
      <c r="E43" s="113"/>
      <c r="H43" s="113"/>
      <c r="I43" s="113"/>
      <c r="J43" s="113">
        <f t="shared" si="0"/>
        <v>0</v>
      </c>
    </row>
    <row r="44" spans="1:10" ht="12.75">
      <c r="A44" s="79" t="s">
        <v>47</v>
      </c>
      <c r="B44" s="79"/>
      <c r="C44" s="79"/>
      <c r="D44" s="113"/>
      <c r="E44" s="113"/>
      <c r="H44" s="113"/>
      <c r="I44" s="113"/>
      <c r="J44" s="113">
        <f t="shared" si="0"/>
        <v>0</v>
      </c>
    </row>
    <row r="45" spans="1:10" ht="12.75">
      <c r="A45" s="79" t="s">
        <v>48</v>
      </c>
      <c r="B45" s="79"/>
      <c r="C45" s="79"/>
      <c r="D45" s="113"/>
      <c r="E45" s="113"/>
      <c r="H45" s="113"/>
      <c r="I45" s="113"/>
      <c r="J45" s="113">
        <f t="shared" si="0"/>
        <v>0</v>
      </c>
    </row>
    <row r="46" spans="1:10" ht="12.75">
      <c r="A46" s="79" t="s">
        <v>49</v>
      </c>
      <c r="B46" s="79"/>
      <c r="C46" s="79"/>
      <c r="D46" s="113"/>
      <c r="E46" s="113"/>
      <c r="H46" s="113"/>
      <c r="I46" s="113"/>
      <c r="J46" s="113">
        <f t="shared" si="0"/>
        <v>0</v>
      </c>
    </row>
    <row r="47" spans="1:10" ht="12.75">
      <c r="A47" s="79" t="s">
        <v>80</v>
      </c>
      <c r="B47" s="79"/>
      <c r="C47" s="79"/>
      <c r="D47" s="113"/>
      <c r="E47" s="113"/>
      <c r="H47" s="113"/>
      <c r="I47" s="113"/>
      <c r="J47" s="113">
        <f t="shared" si="0"/>
        <v>0</v>
      </c>
    </row>
    <row r="48" spans="1:10" ht="12.75">
      <c r="A48" s="79" t="s">
        <v>77</v>
      </c>
      <c r="B48" s="79"/>
      <c r="C48" s="79"/>
      <c r="D48" s="113"/>
      <c r="E48" s="113"/>
      <c r="H48" s="113"/>
      <c r="I48" s="113"/>
      <c r="J48" s="113">
        <f t="shared" si="0"/>
        <v>0</v>
      </c>
    </row>
    <row r="49" spans="1:10" ht="12.75">
      <c r="A49" s="79" t="s">
        <v>123</v>
      </c>
      <c r="B49" s="79"/>
      <c r="C49" s="79"/>
      <c r="D49" s="113"/>
      <c r="E49" s="113"/>
      <c r="H49" s="113"/>
      <c r="J49" s="113">
        <f t="shared" si="0"/>
        <v>0</v>
      </c>
    </row>
    <row r="50" spans="1:10" ht="12.75">
      <c r="A50" s="79" t="s">
        <v>98</v>
      </c>
      <c r="B50" s="79"/>
      <c r="C50" s="79"/>
      <c r="D50" s="113"/>
      <c r="E50" s="113"/>
      <c r="G50" s="113"/>
      <c r="H50" s="113"/>
      <c r="I50" s="113"/>
      <c r="J50" s="113">
        <f t="shared" si="0"/>
        <v>0</v>
      </c>
    </row>
    <row r="51" spans="1:10" ht="12.75">
      <c r="A51" s="79" t="s">
        <v>99</v>
      </c>
      <c r="B51" s="79"/>
      <c r="C51" s="79"/>
      <c r="D51" s="113"/>
      <c r="E51" s="113"/>
      <c r="G51" s="113"/>
      <c r="H51" s="113"/>
      <c r="I51" s="113"/>
      <c r="J51" s="113">
        <f t="shared" si="0"/>
        <v>0</v>
      </c>
    </row>
    <row r="52" spans="1:10" ht="12.75">
      <c r="A52" s="79" t="s">
        <v>124</v>
      </c>
      <c r="B52" s="79"/>
      <c r="C52" s="79"/>
      <c r="D52" s="113"/>
      <c r="E52" s="113"/>
      <c r="G52" s="113"/>
      <c r="H52" s="113"/>
      <c r="I52" s="113"/>
      <c r="J52" s="113">
        <f t="shared" si="0"/>
        <v>0</v>
      </c>
    </row>
    <row r="53" spans="1:10" ht="12.75">
      <c r="A53" s="79" t="s">
        <v>100</v>
      </c>
      <c r="B53" s="79"/>
      <c r="C53" s="79"/>
      <c r="D53" s="113"/>
      <c r="E53" s="113"/>
      <c r="G53" s="113"/>
      <c r="H53" s="113"/>
      <c r="I53" s="113"/>
      <c r="J53" s="113">
        <f t="shared" si="0"/>
        <v>0</v>
      </c>
    </row>
    <row r="54" spans="1:10" ht="12.75">
      <c r="A54" s="79" t="s">
        <v>101</v>
      </c>
      <c r="B54" s="79"/>
      <c r="C54" s="79"/>
      <c r="D54" s="113"/>
      <c r="E54" s="113"/>
      <c r="G54" s="113"/>
      <c r="H54" s="113"/>
      <c r="I54" s="113"/>
      <c r="J54" s="113">
        <f t="shared" si="0"/>
        <v>0</v>
      </c>
    </row>
    <row r="55" spans="1:10" ht="12.75">
      <c r="A55" s="114" t="s">
        <v>50</v>
      </c>
      <c r="B55" s="114"/>
      <c r="C55" s="114"/>
      <c r="D55" s="115">
        <f>SUM(D32:D54)</f>
        <v>0</v>
      </c>
      <c r="E55" s="115">
        <f>SUM(E32:E54)</f>
        <v>199999.58550000002</v>
      </c>
      <c r="F55" s="141"/>
      <c r="G55" s="115">
        <f>SUM(G32:G54)</f>
        <v>0</v>
      </c>
      <c r="H55" s="115">
        <f>SUM(H32:H54)</f>
        <v>0</v>
      </c>
      <c r="I55" s="115">
        <f>SUM(I32:I54)</f>
        <v>0</v>
      </c>
      <c r="J55" s="115">
        <f>SUM(J32:J54)</f>
        <v>199999.58550000002</v>
      </c>
    </row>
    <row r="56" spans="1:10" ht="12.75">
      <c r="A56" s="79" t="s">
        <v>51</v>
      </c>
      <c r="B56" s="79"/>
      <c r="C56" s="79"/>
      <c r="D56" s="113"/>
      <c r="E56" s="113"/>
      <c r="G56" s="113"/>
      <c r="H56" s="113"/>
      <c r="I56" s="113"/>
      <c r="J56" s="113"/>
    </row>
    <row r="57" spans="1:10" ht="12.75">
      <c r="A57" s="79" t="s">
        <v>52</v>
      </c>
      <c r="B57" s="79"/>
      <c r="C57" s="79"/>
      <c r="D57" s="113"/>
      <c r="E57" s="113"/>
      <c r="G57" s="113"/>
      <c r="H57" s="113"/>
      <c r="I57" s="113"/>
      <c r="J57" s="113">
        <f aca="true" t="shared" si="1" ref="J57:J66">SUM(D57:I57)</f>
        <v>0</v>
      </c>
    </row>
    <row r="58" spans="1:10" ht="12.75">
      <c r="A58" s="79" t="s">
        <v>102</v>
      </c>
      <c r="B58" s="79"/>
      <c r="C58" s="79"/>
      <c r="D58" s="113"/>
      <c r="E58" s="113"/>
      <c r="G58" s="113"/>
      <c r="H58" s="113"/>
      <c r="I58" s="113"/>
      <c r="J58" s="113">
        <f t="shared" si="1"/>
        <v>0</v>
      </c>
    </row>
    <row r="59" spans="1:10" ht="12.75">
      <c r="A59" s="79" t="s">
        <v>54</v>
      </c>
      <c r="B59" s="79"/>
      <c r="C59" s="79"/>
      <c r="D59" s="113"/>
      <c r="E59" s="113"/>
      <c r="G59" s="113"/>
      <c r="H59" s="113"/>
      <c r="I59" s="113"/>
      <c r="J59" s="113">
        <f t="shared" si="1"/>
        <v>0</v>
      </c>
    </row>
    <row r="60" spans="1:10" ht="12.75">
      <c r="A60" s="79" t="s">
        <v>55</v>
      </c>
      <c r="B60" s="79"/>
      <c r="C60" s="79"/>
      <c r="D60" s="113"/>
      <c r="E60" s="113"/>
      <c r="G60" s="113"/>
      <c r="H60" s="113"/>
      <c r="I60" s="113"/>
      <c r="J60" s="113">
        <f t="shared" si="1"/>
        <v>0</v>
      </c>
    </row>
    <row r="61" spans="1:10" ht="12.75">
      <c r="A61" s="79" t="s">
        <v>56</v>
      </c>
      <c r="B61" s="79"/>
      <c r="C61" s="79"/>
      <c r="D61" s="113"/>
      <c r="E61" s="113"/>
      <c r="G61" s="113"/>
      <c r="H61" s="113"/>
      <c r="I61" s="113"/>
      <c r="J61" s="113">
        <f t="shared" si="1"/>
        <v>0</v>
      </c>
    </row>
    <row r="62" spans="1:10" ht="12.75">
      <c r="A62" s="79" t="s">
        <v>57</v>
      </c>
      <c r="B62" s="79"/>
      <c r="C62" s="79"/>
      <c r="D62" s="113"/>
      <c r="E62" s="113"/>
      <c r="G62" s="113"/>
      <c r="H62" s="113"/>
      <c r="I62" s="113"/>
      <c r="J62" s="113">
        <f t="shared" si="1"/>
        <v>0</v>
      </c>
    </row>
    <row r="63" spans="1:10" ht="12.75">
      <c r="A63" s="79" t="s">
        <v>58</v>
      </c>
      <c r="B63" s="79"/>
      <c r="C63" s="79"/>
      <c r="D63" s="113"/>
      <c r="E63" s="113"/>
      <c r="G63" s="113"/>
      <c r="H63" s="113"/>
      <c r="I63" s="113"/>
      <c r="J63" s="113">
        <f t="shared" si="1"/>
        <v>0</v>
      </c>
    </row>
    <row r="64" spans="1:10" ht="12.75">
      <c r="A64" s="79" t="s">
        <v>59</v>
      </c>
      <c r="B64" s="79"/>
      <c r="C64" s="79"/>
      <c r="D64" s="113"/>
      <c r="E64" s="113"/>
      <c r="G64" s="113"/>
      <c r="H64" s="113"/>
      <c r="I64" s="113"/>
      <c r="J64" s="113">
        <f t="shared" si="1"/>
        <v>0</v>
      </c>
    </row>
    <row r="65" spans="1:10" ht="12.75">
      <c r="A65" s="79" t="s">
        <v>60</v>
      </c>
      <c r="B65" s="79"/>
      <c r="C65" s="79"/>
      <c r="D65" s="113"/>
      <c r="E65" s="113"/>
      <c r="G65" s="113"/>
      <c r="H65" s="113"/>
      <c r="I65" s="113"/>
      <c r="J65" s="113">
        <f t="shared" si="1"/>
        <v>0</v>
      </c>
    </row>
    <row r="66" spans="1:10" ht="12.75">
      <c r="A66" s="79" t="s">
        <v>61</v>
      </c>
      <c r="B66" s="79"/>
      <c r="C66" s="79"/>
      <c r="D66" s="113"/>
      <c r="E66" s="113"/>
      <c r="G66" s="113"/>
      <c r="H66" s="113"/>
      <c r="I66" s="113"/>
      <c r="J66" s="113">
        <f t="shared" si="1"/>
        <v>0</v>
      </c>
    </row>
    <row r="67" spans="1:10" ht="12.75">
      <c r="A67" s="79"/>
      <c r="B67" s="79"/>
      <c r="C67" s="79"/>
      <c r="D67" s="113"/>
      <c r="E67" s="113"/>
      <c r="G67" s="113"/>
      <c r="H67" s="113"/>
      <c r="I67" s="113"/>
      <c r="J67" s="113"/>
    </row>
    <row r="68" spans="1:10" ht="12.75">
      <c r="A68" s="114" t="s">
        <v>62</v>
      </c>
      <c r="B68" s="114"/>
      <c r="C68" s="114"/>
      <c r="D68" s="115">
        <f>SUM(D56:D66)</f>
        <v>0</v>
      </c>
      <c r="E68" s="115">
        <f>SUM(E56:E66)</f>
        <v>0</v>
      </c>
      <c r="F68" s="141"/>
      <c r="G68" s="115">
        <f>SUM(G56:G66)</f>
        <v>0</v>
      </c>
      <c r="H68" s="115">
        <f>SUM(H56:H66)</f>
        <v>0</v>
      </c>
      <c r="I68" s="115">
        <f>SUM(I56:I66)</f>
        <v>0</v>
      </c>
      <c r="J68" s="115">
        <f>SUM(J56:J66)</f>
        <v>0</v>
      </c>
    </row>
    <row r="69" spans="1:10" ht="12.75">
      <c r="A69" s="79"/>
      <c r="B69" s="79"/>
      <c r="C69" s="79"/>
      <c r="D69" s="79"/>
      <c r="E69" s="79"/>
      <c r="G69" s="79"/>
      <c r="H69" s="79"/>
      <c r="I69" s="79"/>
      <c r="J69" s="79"/>
    </row>
    <row r="70" spans="1:10" ht="12.75">
      <c r="A70" s="79" t="s">
        <v>63</v>
      </c>
      <c r="B70" s="79"/>
      <c r="C70" s="79"/>
      <c r="D70" s="117">
        <f>D68+D55</f>
        <v>0</v>
      </c>
      <c r="E70" s="117">
        <f>E68+E55</f>
        <v>199999.58550000002</v>
      </c>
      <c r="G70" s="117">
        <f>G68+G55</f>
        <v>0</v>
      </c>
      <c r="H70" s="117">
        <f>H68+H55</f>
        <v>0</v>
      </c>
      <c r="I70" s="117">
        <f>I68+I55</f>
        <v>0</v>
      </c>
      <c r="J70" s="117">
        <f>J68+J55</f>
        <v>199999.58550000002</v>
      </c>
    </row>
    <row r="71" spans="1:10" ht="13.5" thickBot="1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3.5" thickTop="1">
      <c r="A72" s="79"/>
      <c r="B72" s="79" t="s">
        <v>64</v>
      </c>
      <c r="C72" s="79"/>
      <c r="D72" s="79"/>
      <c r="E72" s="79"/>
      <c r="F72" s="79" t="s">
        <v>65</v>
      </c>
      <c r="G72" s="79"/>
      <c r="H72" s="79"/>
      <c r="I72" s="79"/>
      <c r="J72" s="82" t="s">
        <v>125</v>
      </c>
    </row>
    <row r="73" spans="1:10" ht="12.75">
      <c r="A73" s="79"/>
      <c r="B73" s="82" t="s">
        <v>66</v>
      </c>
      <c r="C73" s="79" t="s">
        <v>67</v>
      </c>
      <c r="D73" s="82" t="s">
        <v>68</v>
      </c>
      <c r="E73" s="79"/>
      <c r="F73" s="82" t="s">
        <v>66</v>
      </c>
      <c r="G73" s="82" t="s">
        <v>67</v>
      </c>
      <c r="H73" s="82" t="s">
        <v>68</v>
      </c>
      <c r="I73" s="79"/>
      <c r="J73" s="82" t="s">
        <v>126</v>
      </c>
    </row>
    <row r="74" spans="1:10" ht="12.75">
      <c r="A74" s="79"/>
      <c r="B74" s="79"/>
      <c r="C74" s="79"/>
      <c r="D74" s="79"/>
      <c r="E74" s="79"/>
      <c r="F74" s="79"/>
      <c r="G74" s="142"/>
      <c r="H74" s="113"/>
      <c r="I74" s="79"/>
      <c r="J74" s="79"/>
    </row>
    <row r="75" spans="1:10" ht="12.75">
      <c r="A75" s="79"/>
      <c r="B75" s="79"/>
      <c r="C75" s="79"/>
      <c r="D75" s="113"/>
      <c r="E75" s="79"/>
      <c r="F75" s="79"/>
      <c r="G75" s="79"/>
      <c r="H75" s="113"/>
      <c r="I75" s="79"/>
      <c r="J75" s="79"/>
    </row>
    <row r="76" spans="1:10" ht="13.5" thickBot="1">
      <c r="A76" s="79"/>
      <c r="B76" s="79" t="s">
        <v>0</v>
      </c>
      <c r="C76" s="79"/>
      <c r="D76" s="103">
        <f>SUM(D74:D75)</f>
        <v>0</v>
      </c>
      <c r="E76" s="79"/>
      <c r="F76" s="79" t="s">
        <v>0</v>
      </c>
      <c r="G76" s="79"/>
      <c r="H76" s="103">
        <f>SUM(H74:H75)</f>
        <v>0</v>
      </c>
      <c r="I76" s="79"/>
      <c r="J76" s="103">
        <f>J70+H76</f>
        <v>199999.58550000002</v>
      </c>
    </row>
    <row r="77" spans="1:10" ht="14.25" thickBot="1" thickTop="1">
      <c r="A77" s="80"/>
      <c r="B77" s="80"/>
      <c r="C77" s="80"/>
      <c r="D77" s="80"/>
      <c r="E77" s="80"/>
      <c r="F77" s="80"/>
      <c r="G77" s="80"/>
      <c r="H77" s="80"/>
      <c r="I77" s="80"/>
      <c r="J77" s="80"/>
    </row>
    <row r="78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6.28125" style="0" customWidth="1"/>
    <col min="2" max="2" width="18.00390625" style="0" customWidth="1"/>
    <col min="3" max="3" width="14.00390625" style="0" customWidth="1"/>
    <col min="4" max="4" width="14.57421875" style="0" customWidth="1"/>
    <col min="5" max="5" width="13.7109375" style="0" customWidth="1"/>
    <col min="6" max="6" width="15.7109375" style="0" customWidth="1"/>
    <col min="7" max="7" width="15.140625" style="0" customWidth="1"/>
    <col min="8" max="8" width="13.28125" style="0" customWidth="1"/>
    <col min="9" max="9" width="13.8515625" style="0" customWidth="1"/>
    <col min="10" max="10" width="15.421875" style="0" customWidth="1"/>
  </cols>
  <sheetData>
    <row r="1" spans="1:10" ht="13.5" thickTop="1">
      <c r="A1" s="149" t="s">
        <v>91</v>
      </c>
      <c r="B1" s="149"/>
      <c r="C1" s="149"/>
      <c r="D1" s="149"/>
      <c r="E1" s="149"/>
      <c r="F1" s="150"/>
      <c r="G1" s="149"/>
      <c r="H1" s="149"/>
      <c r="I1" s="149"/>
      <c r="J1" s="149"/>
    </row>
    <row r="2" spans="1:10" ht="12.75">
      <c r="A2" s="151" t="s">
        <v>2</v>
      </c>
      <c r="B2" s="151"/>
      <c r="C2" s="151"/>
      <c r="D2" s="151"/>
      <c r="E2" s="151"/>
      <c r="F2" s="152"/>
      <c r="G2" s="151"/>
      <c r="H2" s="151"/>
      <c r="I2" s="151"/>
      <c r="J2" s="151" t="s">
        <v>103</v>
      </c>
    </row>
    <row r="3" spans="1:10" ht="12.7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2.75">
      <c r="A4" s="153" t="s">
        <v>92</v>
      </c>
      <c r="B4" s="153"/>
      <c r="C4" s="153"/>
      <c r="D4" s="154" t="s">
        <v>117</v>
      </c>
      <c r="E4" s="153"/>
      <c r="F4" s="153"/>
      <c r="G4" s="153"/>
      <c r="H4" s="153" t="s">
        <v>4</v>
      </c>
      <c r="I4" s="153"/>
      <c r="J4" s="154" t="s">
        <v>93</v>
      </c>
    </row>
    <row r="5" spans="1:10" ht="13.5" thickBot="1">
      <c r="A5" s="155" t="s">
        <v>94</v>
      </c>
      <c r="B5" s="155"/>
      <c r="C5" s="156" t="s">
        <v>145</v>
      </c>
      <c r="D5" s="199"/>
      <c r="E5" s="155"/>
      <c r="F5" s="155"/>
      <c r="G5" s="155"/>
      <c r="H5" s="155" t="s">
        <v>95</v>
      </c>
      <c r="I5" s="155"/>
      <c r="J5" s="155"/>
    </row>
    <row r="6" spans="1:10" ht="13.5" thickTop="1">
      <c r="A6" s="153"/>
      <c r="B6" s="153"/>
      <c r="C6" s="157" t="s">
        <v>7</v>
      </c>
      <c r="D6" s="153"/>
      <c r="E6" s="153"/>
      <c r="F6" s="153"/>
      <c r="G6" s="153"/>
      <c r="H6" s="153"/>
      <c r="I6" s="153"/>
      <c r="J6" s="153"/>
    </row>
    <row r="7" spans="1:10" ht="12.75">
      <c r="A7" s="157" t="s">
        <v>8</v>
      </c>
      <c r="B7" s="157" t="s">
        <v>9</v>
      </c>
      <c r="C7" s="157" t="s">
        <v>10</v>
      </c>
      <c r="D7" s="157" t="s">
        <v>11</v>
      </c>
      <c r="E7" s="157" t="s">
        <v>12</v>
      </c>
      <c r="F7" s="157" t="s">
        <v>13</v>
      </c>
      <c r="G7" s="157" t="s">
        <v>14</v>
      </c>
      <c r="H7" s="157" t="s">
        <v>15</v>
      </c>
      <c r="I7" s="153"/>
      <c r="J7" s="153"/>
    </row>
    <row r="8" spans="1:10" ht="12.75">
      <c r="A8" s="158" t="s">
        <v>16</v>
      </c>
      <c r="B8" s="158" t="s">
        <v>17</v>
      </c>
      <c r="C8" s="158" t="s">
        <v>18</v>
      </c>
      <c r="D8" s="158" t="s">
        <v>19</v>
      </c>
      <c r="E8" s="158" t="s">
        <v>20</v>
      </c>
      <c r="F8" s="158" t="s">
        <v>21</v>
      </c>
      <c r="G8" s="158" t="s">
        <v>22</v>
      </c>
      <c r="H8" s="158" t="s">
        <v>23</v>
      </c>
      <c r="I8" s="153"/>
      <c r="J8" s="153"/>
    </row>
    <row r="9" spans="1:10" ht="12.75">
      <c r="A9" s="159"/>
      <c r="B9" s="160"/>
      <c r="C9" s="161"/>
      <c r="D9" s="162"/>
      <c r="E9" s="163"/>
      <c r="F9" s="164"/>
      <c r="G9" s="159"/>
      <c r="H9" s="159"/>
      <c r="I9" s="153"/>
      <c r="J9" s="153"/>
    </row>
    <row r="10" spans="1:10" ht="12.75">
      <c r="A10" s="165" t="s">
        <v>71</v>
      </c>
      <c r="B10" s="160"/>
      <c r="C10" s="161"/>
      <c r="D10" s="162"/>
      <c r="E10" s="163"/>
      <c r="F10" s="164"/>
      <c r="G10" s="166" t="s">
        <v>118</v>
      </c>
      <c r="H10" s="166">
        <v>41804</v>
      </c>
      <c r="I10" s="153"/>
      <c r="J10" s="153"/>
    </row>
    <row r="11" spans="1:10" ht="12.75">
      <c r="A11" s="165" t="s">
        <v>24</v>
      </c>
      <c r="B11" s="160"/>
      <c r="C11" s="161"/>
      <c r="D11" s="162"/>
      <c r="E11" s="163"/>
      <c r="F11" s="164"/>
      <c r="G11" s="158"/>
      <c r="H11" s="153"/>
      <c r="I11" s="153"/>
      <c r="J11" s="153"/>
    </row>
    <row r="12" spans="1:10" ht="12.75">
      <c r="A12" s="165" t="s">
        <v>69</v>
      </c>
      <c r="B12" s="160">
        <v>650</v>
      </c>
      <c r="C12" s="161"/>
      <c r="D12" s="162"/>
      <c r="E12" s="163"/>
      <c r="F12" s="164"/>
      <c r="G12" s="158"/>
      <c r="H12" s="153"/>
      <c r="I12" s="153"/>
      <c r="J12" s="153"/>
    </row>
    <row r="13" spans="1:10" ht="12.75">
      <c r="A13" s="165" t="s">
        <v>28</v>
      </c>
      <c r="B13" s="160"/>
      <c r="C13" s="161"/>
      <c r="D13" s="162"/>
      <c r="E13" s="163"/>
      <c r="F13" s="164"/>
      <c r="G13" s="158"/>
      <c r="H13" s="153"/>
      <c r="I13" s="153"/>
      <c r="J13" s="153"/>
    </row>
    <row r="14" spans="1:10" ht="12.75">
      <c r="A14" s="165" t="s">
        <v>70</v>
      </c>
      <c r="B14" s="160">
        <v>650</v>
      </c>
      <c r="C14" s="161"/>
      <c r="D14" s="162"/>
      <c r="E14" s="163"/>
      <c r="F14" s="164"/>
      <c r="G14" s="158"/>
      <c r="H14" s="153"/>
      <c r="I14" s="153"/>
      <c r="J14" s="153"/>
    </row>
    <row r="15" spans="1:10" ht="12.75">
      <c r="A15" s="165" t="s">
        <v>96</v>
      </c>
      <c r="B15" s="160"/>
      <c r="C15" s="161"/>
      <c r="D15" s="162"/>
      <c r="E15" s="163"/>
      <c r="F15" s="164"/>
      <c r="G15" s="158"/>
      <c r="H15" s="153"/>
      <c r="I15" s="153"/>
      <c r="J15" s="153"/>
    </row>
    <row r="16" spans="1:10" ht="12.75">
      <c r="A16" s="165" t="s">
        <v>88</v>
      </c>
      <c r="B16" s="160"/>
      <c r="C16" s="161"/>
      <c r="D16" s="162"/>
      <c r="E16" s="163"/>
      <c r="F16" s="164"/>
      <c r="G16" s="167" t="s">
        <v>25</v>
      </c>
      <c r="H16" s="168"/>
      <c r="I16" s="168"/>
      <c r="J16" s="168"/>
    </row>
    <row r="17" spans="1:10" ht="12.75">
      <c r="A17" s="165" t="s">
        <v>119</v>
      </c>
      <c r="B17" s="160"/>
      <c r="C17" s="161"/>
      <c r="D17" s="162"/>
      <c r="E17" s="163"/>
      <c r="F17" s="164"/>
      <c r="G17" s="169" t="s">
        <v>26</v>
      </c>
      <c r="H17" s="170"/>
      <c r="I17" s="169" t="s">
        <v>27</v>
      </c>
      <c r="J17" s="170"/>
    </row>
    <row r="18" spans="1:10" ht="12.75">
      <c r="A18" s="165" t="s">
        <v>120</v>
      </c>
      <c r="B18" s="160"/>
      <c r="C18" s="161"/>
      <c r="D18" s="162"/>
      <c r="E18" s="163"/>
      <c r="F18" s="164"/>
      <c r="G18" s="171" t="s">
        <v>29</v>
      </c>
      <c r="H18" s="172" t="s">
        <v>9</v>
      </c>
      <c r="I18" s="171" t="s">
        <v>29</v>
      </c>
      <c r="J18" s="173" t="s">
        <v>9</v>
      </c>
    </row>
    <row r="19" spans="1:10" ht="12.75">
      <c r="A19" s="153"/>
      <c r="B19" s="174"/>
      <c r="C19" s="153"/>
      <c r="D19" s="153"/>
      <c r="E19" s="175"/>
      <c r="F19" s="153"/>
      <c r="G19" s="176" t="s">
        <v>16</v>
      </c>
      <c r="H19" s="177" t="s">
        <v>17</v>
      </c>
      <c r="I19" s="176" t="s">
        <v>16</v>
      </c>
      <c r="J19" s="178" t="s">
        <v>17</v>
      </c>
    </row>
    <row r="20" spans="1:10" ht="13.5" thickBot="1">
      <c r="A20" s="153" t="s">
        <v>30</v>
      </c>
      <c r="B20" s="179">
        <f>SUM(B10:B19)</f>
        <v>1300</v>
      </c>
      <c r="C20" s="161">
        <v>1.5</v>
      </c>
      <c r="D20" s="179">
        <f>+B20*C20</f>
        <v>1950</v>
      </c>
      <c r="E20" s="151">
        <v>215</v>
      </c>
      <c r="F20" s="179">
        <f>+D20*E20</f>
        <v>419250</v>
      </c>
      <c r="G20" s="176"/>
      <c r="H20" s="177"/>
      <c r="I20" s="176"/>
      <c r="J20" s="178"/>
    </row>
    <row r="21" spans="1:10" ht="13.5" thickTop="1">
      <c r="A21" s="153"/>
      <c r="B21" s="153"/>
      <c r="C21" s="153"/>
      <c r="D21" s="153"/>
      <c r="E21" s="153"/>
      <c r="F21" s="153"/>
      <c r="G21" s="176"/>
      <c r="H21" s="177"/>
      <c r="I21" s="176"/>
      <c r="J21" s="178"/>
    </row>
    <row r="22" spans="1:10" ht="12.75">
      <c r="A22" s="153"/>
      <c r="B22" s="153"/>
      <c r="C22" s="153"/>
      <c r="D22" s="153"/>
      <c r="E22" s="153"/>
      <c r="F22" s="153"/>
      <c r="G22" s="176"/>
      <c r="H22" s="177"/>
      <c r="I22" s="176"/>
      <c r="J22" s="178"/>
    </row>
    <row r="23" spans="1:10" ht="12.75">
      <c r="A23" s="153" t="s">
        <v>73</v>
      </c>
      <c r="B23" s="153"/>
      <c r="C23" s="153"/>
      <c r="D23" s="153"/>
      <c r="E23" s="153"/>
      <c r="F23" s="153"/>
      <c r="G23" s="176"/>
      <c r="H23" s="177"/>
      <c r="I23" s="176"/>
      <c r="J23" s="178"/>
    </row>
    <row r="24" spans="1:10" ht="12.75">
      <c r="A24" s="153"/>
      <c r="B24" s="180"/>
      <c r="C24" s="153"/>
      <c r="D24" s="180"/>
      <c r="E24" s="153"/>
      <c r="F24" s="180"/>
      <c r="G24" s="176"/>
      <c r="H24" s="177"/>
      <c r="I24" s="176"/>
      <c r="J24" s="178"/>
    </row>
    <row r="25" spans="1:10" ht="12.75">
      <c r="A25" s="153"/>
      <c r="B25" s="151"/>
      <c r="C25" s="153"/>
      <c r="D25" s="151"/>
      <c r="E25" s="153"/>
      <c r="F25" s="151"/>
      <c r="G25" s="176"/>
      <c r="H25" s="177"/>
      <c r="I25" s="176"/>
      <c r="J25" s="178"/>
    </row>
    <row r="26" spans="1:10" ht="12.75">
      <c r="A26" s="153" t="s">
        <v>31</v>
      </c>
      <c r="B26" s="151"/>
      <c r="C26" s="153"/>
      <c r="D26" s="151"/>
      <c r="E26" s="153"/>
      <c r="F26" s="151"/>
      <c r="G26" s="181"/>
      <c r="H26" s="182"/>
      <c r="I26" s="176"/>
      <c r="J26" s="182"/>
    </row>
    <row r="27" spans="1:10" ht="13.5" thickBot="1">
      <c r="A27" s="153"/>
      <c r="B27" s="183">
        <f>+B20+B24</f>
        <v>1300</v>
      </c>
      <c r="C27" s="153"/>
      <c r="D27" s="183">
        <f>+D20+D24</f>
        <v>1950</v>
      </c>
      <c r="E27" s="153"/>
      <c r="F27" s="183">
        <f>+F20+F24</f>
        <v>419250</v>
      </c>
      <c r="G27" s="184" t="s">
        <v>32</v>
      </c>
      <c r="H27" s="185"/>
      <c r="I27" s="186" t="s">
        <v>32</v>
      </c>
      <c r="J27" s="185"/>
    </row>
    <row r="28" spans="1:10" ht="13.5" thickTop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2.75">
      <c r="A29" s="153"/>
      <c r="B29" s="153"/>
      <c r="C29" s="153"/>
      <c r="D29" s="153"/>
      <c r="E29" s="153"/>
      <c r="F29" s="151"/>
      <c r="G29" s="153"/>
      <c r="H29" s="153"/>
      <c r="I29" s="153"/>
      <c r="J29" s="153"/>
    </row>
    <row r="30" spans="1:10" ht="12.75">
      <c r="A30" s="153" t="s">
        <v>33</v>
      </c>
      <c r="B30" s="153"/>
      <c r="C30" s="153"/>
      <c r="D30" s="153"/>
      <c r="E30" s="168" t="s">
        <v>34</v>
      </c>
      <c r="F30" s="168"/>
      <c r="G30" s="168"/>
      <c r="H30" s="168"/>
      <c r="I30" s="168"/>
      <c r="J30" s="168"/>
    </row>
    <row r="31" spans="1:10" ht="12.75">
      <c r="A31" s="153"/>
      <c r="B31" s="153"/>
      <c r="C31" s="153"/>
      <c r="D31" s="157" t="s">
        <v>35</v>
      </c>
      <c r="E31" s="153"/>
      <c r="F31" s="188"/>
      <c r="G31" s="188"/>
      <c r="H31" s="188"/>
      <c r="I31" s="188"/>
      <c r="J31" s="157"/>
    </row>
    <row r="32" spans="1:10" ht="12.75">
      <c r="A32" s="153" t="s">
        <v>36</v>
      </c>
      <c r="B32" s="153"/>
      <c r="C32" s="153"/>
      <c r="D32" s="158" t="s">
        <v>37</v>
      </c>
      <c r="E32" s="189" t="s">
        <v>86</v>
      </c>
      <c r="F32" s="190" t="s">
        <v>87</v>
      </c>
      <c r="G32" s="190" t="s">
        <v>89</v>
      </c>
      <c r="H32" s="190" t="s">
        <v>90</v>
      </c>
      <c r="I32" s="190" t="s">
        <v>127</v>
      </c>
      <c r="J32" s="158" t="s">
        <v>38</v>
      </c>
    </row>
    <row r="33" spans="1:10" ht="12.75">
      <c r="A33" s="153" t="s">
        <v>39</v>
      </c>
      <c r="B33" s="153"/>
      <c r="C33" s="153"/>
      <c r="D33" s="191"/>
      <c r="E33" s="191">
        <f>+F27</f>
        <v>419250</v>
      </c>
      <c r="F33" s="192"/>
      <c r="G33" s="191"/>
      <c r="H33" s="191"/>
      <c r="I33" s="191"/>
      <c r="J33" s="191">
        <f>SUM(D33:I33)</f>
        <v>419250</v>
      </c>
    </row>
    <row r="34" spans="1:10" ht="12.75">
      <c r="A34" s="153" t="s">
        <v>40</v>
      </c>
      <c r="B34" s="153"/>
      <c r="C34" s="153"/>
      <c r="D34" s="191"/>
      <c r="E34" s="193"/>
      <c r="F34" s="159"/>
      <c r="G34" s="191"/>
      <c r="H34" s="191"/>
      <c r="I34" s="191"/>
      <c r="J34" s="191">
        <f aca="true" t="shared" si="0" ref="J34:J55">SUM(D34:I34)</f>
        <v>0</v>
      </c>
    </row>
    <row r="35" spans="1:10" ht="12.75">
      <c r="A35" s="153" t="s">
        <v>41</v>
      </c>
      <c r="B35" s="153"/>
      <c r="C35" s="153"/>
      <c r="D35" s="191"/>
      <c r="E35" s="193">
        <v>40000</v>
      </c>
      <c r="F35" s="193"/>
      <c r="G35" s="159"/>
      <c r="H35" s="191"/>
      <c r="I35" s="191"/>
      <c r="J35" s="191">
        <f t="shared" si="0"/>
        <v>40000</v>
      </c>
    </row>
    <row r="36" spans="1:10" ht="12.75">
      <c r="A36" s="153" t="s">
        <v>42</v>
      </c>
      <c r="B36" s="153"/>
      <c r="C36" s="153"/>
      <c r="D36" s="191"/>
      <c r="E36" s="191">
        <v>80000</v>
      </c>
      <c r="F36" s="191"/>
      <c r="G36" s="159"/>
      <c r="H36" s="191"/>
      <c r="I36" s="191"/>
      <c r="J36" s="191">
        <f t="shared" si="0"/>
        <v>80000</v>
      </c>
    </row>
    <row r="37" spans="1:10" ht="12.75">
      <c r="A37" s="153" t="s">
        <v>43</v>
      </c>
      <c r="B37" s="153"/>
      <c r="C37" s="153"/>
      <c r="D37" s="191"/>
      <c r="E37" s="191">
        <v>50000</v>
      </c>
      <c r="F37" s="191"/>
      <c r="G37" s="159"/>
      <c r="H37" s="191"/>
      <c r="I37" s="191"/>
      <c r="J37" s="191">
        <f t="shared" si="0"/>
        <v>50000</v>
      </c>
    </row>
    <row r="38" spans="1:10" ht="12.75">
      <c r="A38" s="153" t="s">
        <v>74</v>
      </c>
      <c r="B38" s="153"/>
      <c r="C38" s="153"/>
      <c r="D38" s="191"/>
      <c r="E38" s="191"/>
      <c r="F38" s="191"/>
      <c r="G38" s="159"/>
      <c r="H38" s="191"/>
      <c r="I38" s="191"/>
      <c r="J38" s="191">
        <f t="shared" si="0"/>
        <v>0</v>
      </c>
    </row>
    <row r="39" spans="1:10" ht="12.75">
      <c r="A39" s="153" t="s">
        <v>121</v>
      </c>
      <c r="B39" s="153"/>
      <c r="C39" s="153"/>
      <c r="D39" s="191"/>
      <c r="E39" s="191">
        <v>60000</v>
      </c>
      <c r="F39" s="191"/>
      <c r="G39" s="159"/>
      <c r="H39" s="191"/>
      <c r="I39" s="191"/>
      <c r="J39" s="191">
        <f t="shared" si="0"/>
        <v>60000</v>
      </c>
    </row>
    <row r="40" spans="1:10" ht="12.75">
      <c r="A40" s="153" t="s">
        <v>75</v>
      </c>
      <c r="B40" s="153"/>
      <c r="C40" s="153"/>
      <c r="D40" s="191"/>
      <c r="E40" s="191">
        <v>50000</v>
      </c>
      <c r="F40" s="191"/>
      <c r="G40" s="159"/>
      <c r="H40" s="191"/>
      <c r="I40" s="191"/>
      <c r="J40" s="191">
        <f t="shared" si="0"/>
        <v>50000</v>
      </c>
    </row>
    <row r="41" spans="1:10" ht="12.75">
      <c r="A41" s="153" t="s">
        <v>144</v>
      </c>
      <c r="B41" s="153"/>
      <c r="C41" s="153"/>
      <c r="D41" s="191"/>
      <c r="E41" s="191"/>
      <c r="F41" s="191"/>
      <c r="G41" s="159"/>
      <c r="H41" s="191"/>
      <c r="I41" s="191"/>
      <c r="J41" s="191">
        <f t="shared" si="0"/>
        <v>0</v>
      </c>
    </row>
    <row r="42" spans="1:10" ht="12.75">
      <c r="A42" s="153" t="s">
        <v>44</v>
      </c>
      <c r="B42" s="153"/>
      <c r="C42" s="153"/>
      <c r="D42" s="191"/>
      <c r="E42" s="191">
        <v>50000</v>
      </c>
      <c r="F42" s="191"/>
      <c r="G42" s="159"/>
      <c r="H42" s="191"/>
      <c r="I42" s="191"/>
      <c r="J42" s="191">
        <f t="shared" si="0"/>
        <v>50000</v>
      </c>
    </row>
    <row r="43" spans="1:10" ht="12.75">
      <c r="A43" s="153" t="s">
        <v>45</v>
      </c>
      <c r="B43" s="153"/>
      <c r="C43" s="153"/>
      <c r="D43" s="191"/>
      <c r="E43" s="191">
        <v>40000</v>
      </c>
      <c r="F43" s="191"/>
      <c r="G43" s="159"/>
      <c r="H43" s="191"/>
      <c r="I43" s="191"/>
      <c r="J43" s="191">
        <f t="shared" si="0"/>
        <v>40000</v>
      </c>
    </row>
    <row r="44" spans="1:10" ht="12.75">
      <c r="A44" s="153" t="s">
        <v>46</v>
      </c>
      <c r="B44" s="153"/>
      <c r="C44" s="153"/>
      <c r="D44" s="191"/>
      <c r="E44" s="191">
        <v>25000</v>
      </c>
      <c r="F44" s="191"/>
      <c r="G44" s="159"/>
      <c r="H44" s="191"/>
      <c r="I44" s="191"/>
      <c r="J44" s="191">
        <f t="shared" si="0"/>
        <v>25000</v>
      </c>
    </row>
    <row r="45" spans="1:10" ht="12.75">
      <c r="A45" s="153" t="s">
        <v>47</v>
      </c>
      <c r="B45" s="153"/>
      <c r="C45" s="153"/>
      <c r="D45" s="191"/>
      <c r="E45" s="191">
        <v>15000</v>
      </c>
      <c r="F45" s="191"/>
      <c r="G45" s="159"/>
      <c r="H45" s="191"/>
      <c r="I45" s="191"/>
      <c r="J45" s="191">
        <f t="shared" si="0"/>
        <v>15000</v>
      </c>
    </row>
    <row r="46" spans="1:10" ht="12.75">
      <c r="A46" s="153" t="s">
        <v>48</v>
      </c>
      <c r="B46" s="153"/>
      <c r="C46" s="153"/>
      <c r="D46" s="191"/>
      <c r="E46" s="191">
        <v>100000</v>
      </c>
      <c r="F46" s="191"/>
      <c r="G46" s="159"/>
      <c r="H46" s="191"/>
      <c r="I46" s="191"/>
      <c r="J46" s="191">
        <f t="shared" si="0"/>
        <v>100000</v>
      </c>
    </row>
    <row r="47" spans="1:10" ht="12.75">
      <c r="A47" s="153" t="s">
        <v>49</v>
      </c>
      <c r="B47" s="153"/>
      <c r="C47" s="153"/>
      <c r="D47" s="191"/>
      <c r="E47" s="191">
        <v>100000</v>
      </c>
      <c r="F47" s="191"/>
      <c r="G47" s="159"/>
      <c r="H47" s="191"/>
      <c r="I47" s="191"/>
      <c r="J47" s="191">
        <f t="shared" si="0"/>
        <v>100000</v>
      </c>
    </row>
    <row r="48" spans="1:10" ht="12.75">
      <c r="A48" s="153" t="s">
        <v>80</v>
      </c>
      <c r="B48" s="153"/>
      <c r="C48" s="153"/>
      <c r="D48" s="191"/>
      <c r="E48" s="191">
        <v>75000</v>
      </c>
      <c r="F48" s="191"/>
      <c r="G48" s="159"/>
      <c r="H48" s="191"/>
      <c r="I48" s="191"/>
      <c r="J48" s="191">
        <f t="shared" si="0"/>
        <v>75000</v>
      </c>
    </row>
    <row r="49" spans="1:10" ht="12.75">
      <c r="A49" s="153" t="s">
        <v>77</v>
      </c>
      <c r="B49" s="153"/>
      <c r="C49" s="153"/>
      <c r="D49" s="191"/>
      <c r="E49" s="191">
        <v>23274.1</v>
      </c>
      <c r="F49" s="191"/>
      <c r="G49" s="159"/>
      <c r="H49" s="191"/>
      <c r="I49" s="191"/>
      <c r="J49" s="191">
        <f t="shared" si="0"/>
        <v>23274.1</v>
      </c>
    </row>
    <row r="50" spans="1:10" ht="12.75">
      <c r="A50" s="153" t="s">
        <v>123</v>
      </c>
      <c r="B50" s="153"/>
      <c r="C50" s="153"/>
      <c r="D50" s="191"/>
      <c r="E50" s="191"/>
      <c r="F50" s="159"/>
      <c r="G50" s="159"/>
      <c r="H50" s="191"/>
      <c r="I50" s="159"/>
      <c r="J50" s="191">
        <f t="shared" si="0"/>
        <v>0</v>
      </c>
    </row>
    <row r="51" spans="1:10" ht="12.75">
      <c r="A51" s="153" t="s">
        <v>98</v>
      </c>
      <c r="B51" s="153"/>
      <c r="C51" s="153"/>
      <c r="D51" s="191"/>
      <c r="E51" s="191"/>
      <c r="F51" s="159"/>
      <c r="G51" s="191"/>
      <c r="H51" s="191"/>
      <c r="I51" s="191"/>
      <c r="J51" s="191">
        <f t="shared" si="0"/>
        <v>0</v>
      </c>
    </row>
    <row r="52" spans="1:10" ht="12.75">
      <c r="A52" s="153" t="s">
        <v>99</v>
      </c>
      <c r="B52" s="153"/>
      <c r="C52" s="153"/>
      <c r="D52" s="191"/>
      <c r="E52" s="191"/>
      <c r="F52" s="159"/>
      <c r="G52" s="191"/>
      <c r="H52" s="191"/>
      <c r="I52" s="191"/>
      <c r="J52" s="191">
        <f t="shared" si="0"/>
        <v>0</v>
      </c>
    </row>
    <row r="53" spans="1:10" ht="12.75">
      <c r="A53" s="153" t="s">
        <v>124</v>
      </c>
      <c r="B53" s="153"/>
      <c r="C53" s="153"/>
      <c r="D53" s="191"/>
      <c r="E53" s="191"/>
      <c r="F53" s="159"/>
      <c r="G53" s="191"/>
      <c r="H53" s="191"/>
      <c r="I53" s="191"/>
      <c r="J53" s="191">
        <f t="shared" si="0"/>
        <v>0</v>
      </c>
    </row>
    <row r="54" spans="1:10" ht="12.75">
      <c r="A54" s="153" t="s">
        <v>100</v>
      </c>
      <c r="B54" s="153"/>
      <c r="C54" s="153"/>
      <c r="D54" s="191"/>
      <c r="E54" s="191"/>
      <c r="F54" s="159"/>
      <c r="G54" s="191"/>
      <c r="H54" s="191"/>
      <c r="I54" s="191"/>
      <c r="J54" s="191">
        <f t="shared" si="0"/>
        <v>0</v>
      </c>
    </row>
    <row r="55" spans="1:10" ht="12.75">
      <c r="A55" s="153" t="s">
        <v>101</v>
      </c>
      <c r="B55" s="153"/>
      <c r="C55" s="153"/>
      <c r="D55" s="191"/>
      <c r="E55" s="191"/>
      <c r="F55" s="159"/>
      <c r="G55" s="191"/>
      <c r="H55" s="191"/>
      <c r="I55" s="191"/>
      <c r="J55" s="191">
        <f t="shared" si="0"/>
        <v>0</v>
      </c>
    </row>
    <row r="56" spans="1:10" ht="12.75">
      <c r="A56" s="194" t="s">
        <v>50</v>
      </c>
      <c r="B56" s="194"/>
      <c r="C56" s="194"/>
      <c r="D56" s="195">
        <f aca="true" t="shared" si="1" ref="D56:I56">SUM(D33:D55)</f>
        <v>0</v>
      </c>
      <c r="E56" s="195">
        <f t="shared" si="1"/>
        <v>1127524.1</v>
      </c>
      <c r="F56" s="195">
        <f t="shared" si="1"/>
        <v>0</v>
      </c>
      <c r="G56" s="195">
        <f t="shared" si="1"/>
        <v>0</v>
      </c>
      <c r="H56" s="195">
        <f t="shared" si="1"/>
        <v>0</v>
      </c>
      <c r="I56" s="195">
        <f t="shared" si="1"/>
        <v>0</v>
      </c>
      <c r="J56" s="195">
        <f>SUM(J33:J55)</f>
        <v>1127524.1</v>
      </c>
    </row>
    <row r="57" spans="1:10" ht="12.75">
      <c r="A57" s="153" t="s">
        <v>51</v>
      </c>
      <c r="B57" s="153"/>
      <c r="C57" s="153"/>
      <c r="D57" s="191"/>
      <c r="E57" s="191"/>
      <c r="F57" s="159"/>
      <c r="G57" s="191"/>
      <c r="H57" s="191"/>
      <c r="I57" s="191"/>
      <c r="J57" s="191"/>
    </row>
    <row r="58" spans="1:10" ht="12.75">
      <c r="A58" s="153" t="s">
        <v>52</v>
      </c>
      <c r="B58" s="153"/>
      <c r="C58" s="153"/>
      <c r="D58" s="191"/>
      <c r="E58" s="191"/>
      <c r="F58" s="159"/>
      <c r="G58" s="191"/>
      <c r="H58" s="191"/>
      <c r="I58" s="191"/>
      <c r="J58" s="191">
        <f>SUM(D58:I58)</f>
        <v>0</v>
      </c>
    </row>
    <row r="59" spans="1:10" ht="12.75">
      <c r="A59" s="153" t="s">
        <v>102</v>
      </c>
      <c r="B59" s="153"/>
      <c r="C59" s="153"/>
      <c r="D59" s="191"/>
      <c r="E59" s="191">
        <f>0.11*J56</f>
        <v>124027.65100000001</v>
      </c>
      <c r="G59" s="191"/>
      <c r="H59" s="191"/>
      <c r="I59" s="191"/>
      <c r="J59" s="191">
        <f aca="true" t="shared" si="2" ref="J59:J68">SUM(D59:I59)</f>
        <v>124027.65100000001</v>
      </c>
    </row>
    <row r="60" spans="1:10" ht="12.75">
      <c r="A60" s="153" t="s">
        <v>54</v>
      </c>
      <c r="B60" s="153"/>
      <c r="C60" s="153"/>
      <c r="D60" s="191"/>
      <c r="E60" s="191">
        <f>0.0025*J56</f>
        <v>2818.8102500000005</v>
      </c>
      <c r="G60" s="191"/>
      <c r="H60" s="191"/>
      <c r="I60" s="191"/>
      <c r="J60" s="191">
        <f t="shared" si="2"/>
        <v>2818.8102500000005</v>
      </c>
    </row>
    <row r="61" spans="1:10" ht="12.75">
      <c r="A61" s="153" t="s">
        <v>55</v>
      </c>
      <c r="B61" s="153"/>
      <c r="C61" s="153"/>
      <c r="D61" s="191"/>
      <c r="E61" s="191">
        <f>0.025*J56</f>
        <v>28188.102500000005</v>
      </c>
      <c r="G61" s="191"/>
      <c r="H61" s="191"/>
      <c r="I61" s="191"/>
      <c r="J61" s="191">
        <f t="shared" si="2"/>
        <v>28188.102500000005</v>
      </c>
    </row>
    <row r="62" spans="1:10" ht="12.75">
      <c r="A62" s="153" t="s">
        <v>56</v>
      </c>
      <c r="B62" s="153"/>
      <c r="C62" s="153"/>
      <c r="D62" s="191"/>
      <c r="E62" s="191">
        <f>0.0006*J56</f>
        <v>676.51446</v>
      </c>
      <c r="G62" s="191"/>
      <c r="H62" s="191"/>
      <c r="I62" s="191"/>
      <c r="J62" s="191">
        <f t="shared" si="2"/>
        <v>676.51446</v>
      </c>
    </row>
    <row r="63" spans="1:10" ht="12.75">
      <c r="A63" s="153" t="s">
        <v>57</v>
      </c>
      <c r="B63" s="153"/>
      <c r="C63" s="153"/>
      <c r="D63" s="191"/>
      <c r="E63" s="191">
        <f>+(0.0005*J56)+10000</f>
        <v>10563.76205</v>
      </c>
      <c r="G63" s="191"/>
      <c r="H63" s="191"/>
      <c r="I63" s="191"/>
      <c r="J63" s="191">
        <f t="shared" si="2"/>
        <v>10563.76205</v>
      </c>
    </row>
    <row r="64" spans="1:10" ht="12.75">
      <c r="A64" s="153" t="s">
        <v>58</v>
      </c>
      <c r="B64" s="153"/>
      <c r="C64" s="153"/>
      <c r="D64" s="191"/>
      <c r="E64" s="191">
        <f>0.005*J56</f>
        <v>5637.620500000001</v>
      </c>
      <c r="G64" s="191"/>
      <c r="H64" s="191"/>
      <c r="I64" s="191"/>
      <c r="J64" s="191">
        <f t="shared" si="2"/>
        <v>5637.620500000001</v>
      </c>
    </row>
    <row r="65" spans="1:10" ht="12.75">
      <c r="A65" s="153" t="s">
        <v>59</v>
      </c>
      <c r="B65" s="153"/>
      <c r="C65" s="153"/>
      <c r="D65" s="191"/>
      <c r="E65" s="191">
        <f>0.0005*J56</f>
        <v>563.76205</v>
      </c>
      <c r="G65" s="191"/>
      <c r="H65" s="191"/>
      <c r="I65" s="191"/>
      <c r="J65" s="191">
        <f t="shared" si="2"/>
        <v>563.76205</v>
      </c>
    </row>
    <row r="66" spans="1:10" ht="12.75">
      <c r="A66" s="153" t="s">
        <v>60</v>
      </c>
      <c r="B66" s="153"/>
      <c r="C66" s="153"/>
      <c r="D66" s="191"/>
      <c r="E66" s="191"/>
      <c r="G66" s="191"/>
      <c r="H66" s="191"/>
      <c r="I66" s="191"/>
      <c r="J66" s="191">
        <f t="shared" si="2"/>
        <v>0</v>
      </c>
    </row>
    <row r="67" spans="1:10" ht="12.75">
      <c r="A67" s="153" t="s">
        <v>61</v>
      </c>
      <c r="B67" s="153"/>
      <c r="C67" s="153"/>
      <c r="D67" s="191"/>
      <c r="E67" s="191">
        <v>100000</v>
      </c>
      <c r="G67" s="191"/>
      <c r="H67" s="191">
        <v>0</v>
      </c>
      <c r="I67" s="191"/>
      <c r="J67" s="191">
        <f t="shared" si="2"/>
        <v>100000</v>
      </c>
    </row>
    <row r="68" spans="1:10" ht="12.75">
      <c r="A68" s="153"/>
      <c r="B68" s="153"/>
      <c r="C68" s="153"/>
      <c r="D68" s="191"/>
      <c r="E68" s="191"/>
      <c r="F68" s="159"/>
      <c r="G68" s="191"/>
      <c r="H68" s="191"/>
      <c r="I68" s="191"/>
      <c r="J68" s="191">
        <f t="shared" si="2"/>
        <v>0</v>
      </c>
    </row>
    <row r="69" spans="1:10" ht="12.75">
      <c r="A69" s="194" t="s">
        <v>62</v>
      </c>
      <c r="B69" s="194"/>
      <c r="C69" s="194"/>
      <c r="D69" s="195">
        <f aca="true" t="shared" si="3" ref="D69:I69">SUM(D57:D68)</f>
        <v>0</v>
      </c>
      <c r="E69" s="195">
        <f t="shared" si="3"/>
        <v>272476.22280999995</v>
      </c>
      <c r="F69" s="195">
        <f t="shared" si="3"/>
        <v>0</v>
      </c>
      <c r="G69" s="195">
        <f t="shared" si="3"/>
        <v>0</v>
      </c>
      <c r="H69" s="195">
        <f t="shared" si="3"/>
        <v>0</v>
      </c>
      <c r="I69" s="195">
        <f t="shared" si="3"/>
        <v>0</v>
      </c>
      <c r="J69" s="195">
        <f>SUM(J58:J68)</f>
        <v>272476.22280999995</v>
      </c>
    </row>
    <row r="70" spans="1:10" ht="12.75">
      <c r="A70" s="153"/>
      <c r="B70" s="153"/>
      <c r="C70" s="153"/>
      <c r="D70" s="153"/>
      <c r="E70" s="153"/>
      <c r="F70" s="159"/>
      <c r="G70" s="153"/>
      <c r="H70" s="153"/>
      <c r="I70" s="153"/>
      <c r="J70" s="153"/>
    </row>
    <row r="71" spans="1:10" ht="12.75">
      <c r="A71" s="153" t="s">
        <v>63</v>
      </c>
      <c r="B71" s="153"/>
      <c r="C71" s="153"/>
      <c r="D71" s="196">
        <f aca="true" t="shared" si="4" ref="D71:I71">+D56+D69</f>
        <v>0</v>
      </c>
      <c r="E71" s="196">
        <f t="shared" si="4"/>
        <v>1400000.32281</v>
      </c>
      <c r="F71" s="196">
        <f t="shared" si="4"/>
        <v>0</v>
      </c>
      <c r="G71" s="196">
        <f t="shared" si="4"/>
        <v>0</v>
      </c>
      <c r="H71" s="196">
        <f t="shared" si="4"/>
        <v>0</v>
      </c>
      <c r="I71" s="196">
        <f t="shared" si="4"/>
        <v>0</v>
      </c>
      <c r="J71" s="196">
        <f>+J56+J69</f>
        <v>1400000.32281</v>
      </c>
    </row>
    <row r="72" spans="1:10" ht="13.5" thickBot="1">
      <c r="A72" s="155"/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0" ht="13.5" thickTop="1">
      <c r="A73" s="153"/>
      <c r="B73" s="153" t="s">
        <v>64</v>
      </c>
      <c r="C73" s="153"/>
      <c r="D73" s="153"/>
      <c r="E73" s="153"/>
      <c r="F73" s="153" t="s">
        <v>65</v>
      </c>
      <c r="G73" s="153"/>
      <c r="H73" s="153"/>
      <c r="I73" s="153"/>
      <c r="J73" s="157" t="s">
        <v>125</v>
      </c>
    </row>
    <row r="74" spans="1:10" ht="12.75">
      <c r="A74" s="153"/>
      <c r="B74" s="157" t="s">
        <v>66</v>
      </c>
      <c r="C74" s="153" t="s">
        <v>67</v>
      </c>
      <c r="D74" s="157" t="s">
        <v>68</v>
      </c>
      <c r="E74" s="153"/>
      <c r="F74" s="157" t="s">
        <v>66</v>
      </c>
      <c r="G74" s="157" t="s">
        <v>67</v>
      </c>
      <c r="H74" s="157" t="s">
        <v>68</v>
      </c>
      <c r="I74" s="153"/>
      <c r="J74" s="157" t="s">
        <v>126</v>
      </c>
    </row>
    <row r="75" spans="1:10" ht="12.75">
      <c r="A75" s="153"/>
      <c r="B75" s="153"/>
      <c r="C75" s="153"/>
      <c r="D75" s="153"/>
      <c r="E75" s="153"/>
      <c r="F75" s="153"/>
      <c r="G75" s="197"/>
      <c r="H75" s="191"/>
      <c r="I75" s="153"/>
      <c r="J75" s="153"/>
    </row>
    <row r="76" spans="1:10" ht="12.75">
      <c r="A76" s="153"/>
      <c r="B76" s="153"/>
      <c r="C76" s="153"/>
      <c r="D76" s="191"/>
      <c r="E76" s="153"/>
      <c r="F76" s="153"/>
      <c r="G76" s="153"/>
      <c r="H76" s="191"/>
      <c r="I76" s="153"/>
      <c r="J76" s="153"/>
    </row>
    <row r="77" spans="1:10" ht="13.5" thickBot="1">
      <c r="A77" s="153"/>
      <c r="B77" s="153" t="s">
        <v>0</v>
      </c>
      <c r="C77" s="153"/>
      <c r="D77" s="198">
        <v>0</v>
      </c>
      <c r="E77" s="153"/>
      <c r="F77" s="153" t="s">
        <v>0</v>
      </c>
      <c r="G77" s="153"/>
      <c r="H77" s="198">
        <f>SUM(H74:H76)</f>
        <v>0</v>
      </c>
      <c r="I77" s="153"/>
      <c r="J77" s="198">
        <f>SUM(D77:I77)</f>
        <v>0</v>
      </c>
    </row>
    <row r="78" spans="1:10" ht="14.25" thickBot="1" thickTop="1">
      <c r="A78" s="155"/>
      <c r="B78" s="155"/>
      <c r="C78" s="155"/>
      <c r="D78" s="155"/>
      <c r="E78" s="155"/>
      <c r="F78" s="155"/>
      <c r="G78" s="155"/>
      <c r="H78" s="155"/>
      <c r="I78" s="155"/>
      <c r="J78" s="155"/>
    </row>
    <row r="79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Facilities Planning</dc:creator>
  <cp:keywords/>
  <dc:description/>
  <cp:lastModifiedBy>Gina</cp:lastModifiedBy>
  <cp:lastPrinted>2010-04-01T14:03:01Z</cp:lastPrinted>
  <dcterms:created xsi:type="dcterms:W3CDTF">2004-05-10T14:14:49Z</dcterms:created>
  <dcterms:modified xsi:type="dcterms:W3CDTF">2010-04-02T13:56:25Z</dcterms:modified>
  <cp:category/>
  <cp:version/>
  <cp:contentType/>
  <cp:contentStatus/>
</cp:coreProperties>
</file>